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ntenpunkte nachkaufen" sheetId="3" r:id="rId1"/>
    <sheet name="Historisch" sheetId="4" r:id="rId2"/>
  </sheets>
  <calcPr calcId="152511"/>
</workbook>
</file>

<file path=xl/calcChain.xml><?xml version="1.0" encoding="utf-8"?>
<calcChain xmlns="http://schemas.openxmlformats.org/spreadsheetml/2006/main">
  <c r="B33" i="3" l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D18" i="3"/>
  <c r="J18" i="3"/>
  <c r="K18" i="3" s="1"/>
  <c r="I19" i="3" s="1"/>
  <c r="P18" i="3"/>
  <c r="P19" i="3" s="1"/>
  <c r="P20" i="3" s="1"/>
  <c r="P21" i="3" s="1"/>
  <c r="P22" i="3" s="1"/>
  <c r="P23" i="3" s="1"/>
  <c r="P24" i="3" s="1"/>
  <c r="P25" i="3" l="1"/>
  <c r="F9" i="3"/>
  <c r="F11" i="3"/>
  <c r="G48" i="4"/>
  <c r="F8" i="3" s="1"/>
  <c r="E48" i="4"/>
  <c r="B48" i="4"/>
  <c r="G50" i="4"/>
  <c r="E50" i="4"/>
  <c r="B50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5" i="4"/>
  <c r="I14" i="4"/>
  <c r="I13" i="4"/>
  <c r="I11" i="4"/>
  <c r="I10" i="4"/>
  <c r="I9" i="4"/>
  <c r="I8" i="4"/>
  <c r="I31" i="4"/>
  <c r="D28" i="4"/>
  <c r="D29" i="4"/>
  <c r="D30" i="4"/>
  <c r="D31" i="4"/>
  <c r="D48" i="4" s="1"/>
  <c r="F10" i="3" s="1"/>
  <c r="N18" i="3" s="1"/>
  <c r="D8" i="4"/>
  <c r="D50" i="4" s="1"/>
  <c r="D9" i="4"/>
  <c r="D10" i="4"/>
  <c r="D11" i="4"/>
  <c r="B12" i="4"/>
  <c r="D12" i="4" s="1"/>
  <c r="D13" i="4"/>
  <c r="D14" i="4"/>
  <c r="D15" i="4"/>
  <c r="B16" i="4"/>
  <c r="D16" i="4" s="1"/>
  <c r="D17" i="4"/>
  <c r="D18" i="4"/>
  <c r="D19" i="4"/>
  <c r="D20" i="4"/>
  <c r="D21" i="4"/>
  <c r="D22" i="4"/>
  <c r="D23" i="4"/>
  <c r="D24" i="4"/>
  <c r="D25" i="4"/>
  <c r="D26" i="4"/>
  <c r="D27" i="4"/>
  <c r="N19" i="3" l="1"/>
  <c r="O18" i="3"/>
  <c r="P26" i="3"/>
  <c r="I48" i="4"/>
  <c r="E18" i="3"/>
  <c r="F18" i="3" s="1"/>
  <c r="I16" i="4"/>
  <c r="I12" i="4"/>
  <c r="I51" i="4" s="1"/>
  <c r="N20" i="3" l="1"/>
  <c r="O19" i="3"/>
  <c r="P27" i="3"/>
  <c r="G18" i="3"/>
  <c r="C19" i="3" s="1"/>
  <c r="L18" i="3"/>
  <c r="L19" i="3" s="1"/>
  <c r="B19" i="3"/>
  <c r="D19" i="3" s="1"/>
  <c r="N21" i="3" l="1"/>
  <c r="O20" i="3"/>
  <c r="B20" i="3"/>
  <c r="D20" i="3" s="1"/>
  <c r="J19" i="3"/>
  <c r="K19" i="3" s="1"/>
  <c r="I20" i="3" s="1"/>
  <c r="P28" i="3"/>
  <c r="L20" i="3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E19" i="3"/>
  <c r="F19" i="3" s="1"/>
  <c r="L33" i="3" l="1"/>
  <c r="N22" i="3"/>
  <c r="O21" i="3"/>
  <c r="B21" i="3"/>
  <c r="D21" i="3" s="1"/>
  <c r="J20" i="3"/>
  <c r="K20" i="3" s="1"/>
  <c r="I21" i="3" s="1"/>
  <c r="P29" i="3"/>
  <c r="G19" i="3"/>
  <c r="C20" i="3" s="1"/>
  <c r="E20" i="3" s="1"/>
  <c r="F20" i="3" s="1"/>
  <c r="G20" i="3" s="1"/>
  <c r="C21" i="3" s="1"/>
  <c r="L34" i="3" l="1"/>
  <c r="N23" i="3"/>
  <c r="O22" i="3"/>
  <c r="B22" i="3"/>
  <c r="D22" i="3" s="1"/>
  <c r="J21" i="3"/>
  <c r="K21" i="3" s="1"/>
  <c r="I22" i="3" s="1"/>
  <c r="P30" i="3"/>
  <c r="E21" i="3"/>
  <c r="F21" i="3" s="1"/>
  <c r="L35" i="3" l="1"/>
  <c r="N24" i="3"/>
  <c r="O23" i="3"/>
  <c r="B23" i="3"/>
  <c r="D23" i="3" s="1"/>
  <c r="J22" i="3"/>
  <c r="K22" i="3" s="1"/>
  <c r="I23" i="3" s="1"/>
  <c r="P31" i="3"/>
  <c r="G21" i="3"/>
  <c r="C22" i="3" s="1"/>
  <c r="E22" i="3" s="1"/>
  <c r="F22" i="3" s="1"/>
  <c r="L36" i="3" l="1"/>
  <c r="N25" i="3"/>
  <c r="O24" i="3"/>
  <c r="B24" i="3"/>
  <c r="J23" i="3"/>
  <c r="K23" i="3" s="1"/>
  <c r="I24" i="3" s="1"/>
  <c r="G22" i="3"/>
  <c r="C23" i="3" s="1"/>
  <c r="L37" i="3" l="1"/>
  <c r="D24" i="3"/>
  <c r="N26" i="3"/>
  <c r="O25" i="3"/>
  <c r="B25" i="3"/>
  <c r="J24" i="3"/>
  <c r="K24" i="3" s="1"/>
  <c r="I25" i="3" s="1"/>
  <c r="E23" i="3"/>
  <c r="F23" i="3" s="1"/>
  <c r="L38" i="3" l="1"/>
  <c r="D25" i="3"/>
  <c r="N27" i="3"/>
  <c r="O26" i="3"/>
  <c r="B26" i="3"/>
  <c r="J25" i="3"/>
  <c r="K25" i="3" s="1"/>
  <c r="I26" i="3" s="1"/>
  <c r="G23" i="3"/>
  <c r="C24" i="3" s="1"/>
  <c r="L39" i="3" l="1"/>
  <c r="D26" i="3"/>
  <c r="N28" i="3"/>
  <c r="O27" i="3"/>
  <c r="B27" i="3"/>
  <c r="J26" i="3"/>
  <c r="K26" i="3" s="1"/>
  <c r="I27" i="3" s="1"/>
  <c r="E24" i="3"/>
  <c r="F24" i="3" s="1"/>
  <c r="G24" i="3" s="1"/>
  <c r="C25" i="3" s="1"/>
  <c r="L40" i="3" l="1"/>
  <c r="D27" i="3"/>
  <c r="N29" i="3"/>
  <c r="O28" i="3"/>
  <c r="B28" i="3"/>
  <c r="J27" i="3"/>
  <c r="K27" i="3" s="1"/>
  <c r="I28" i="3" s="1"/>
  <c r="E25" i="3"/>
  <c r="F25" i="3" s="1"/>
  <c r="L41" i="3" l="1"/>
  <c r="D28" i="3"/>
  <c r="N30" i="3"/>
  <c r="O29" i="3"/>
  <c r="B29" i="3"/>
  <c r="J28" i="3"/>
  <c r="K28" i="3" s="1"/>
  <c r="I29" i="3" s="1"/>
  <c r="G25" i="3"/>
  <c r="C26" i="3" s="1"/>
  <c r="L42" i="3" l="1"/>
  <c r="D29" i="3"/>
  <c r="N31" i="3"/>
  <c r="O31" i="3" s="1"/>
  <c r="O30" i="3"/>
  <c r="B30" i="3"/>
  <c r="J29" i="3"/>
  <c r="K29" i="3" s="1"/>
  <c r="I30" i="3" s="1"/>
  <c r="E26" i="3"/>
  <c r="F26" i="3" s="1"/>
  <c r="L43" i="3" l="1"/>
  <c r="D30" i="3"/>
  <c r="B31" i="3"/>
  <c r="J31" i="3" s="1"/>
  <c r="J30" i="3"/>
  <c r="K30" i="3" s="1"/>
  <c r="I31" i="3" s="1"/>
  <c r="K31" i="3" s="1"/>
  <c r="G26" i="3"/>
  <c r="C27" i="3" s="1"/>
  <c r="E27" i="3" s="1"/>
  <c r="F27" i="3" s="1"/>
  <c r="G27" i="3" s="1"/>
  <c r="C28" i="3" s="1"/>
  <c r="F13" i="3" l="1"/>
  <c r="D32" i="3"/>
  <c r="D33" i="3"/>
  <c r="D34" i="3"/>
  <c r="D35" i="3"/>
  <c r="D36" i="3"/>
  <c r="D37" i="3"/>
  <c r="D38" i="3"/>
  <c r="D39" i="3"/>
  <c r="D40" i="3"/>
  <c r="D41" i="3"/>
  <c r="D42" i="3"/>
  <c r="L44" i="3"/>
  <c r="D43" i="3"/>
  <c r="D31" i="3"/>
  <c r="F12" i="3" s="1"/>
  <c r="E28" i="3"/>
  <c r="F28" i="3" s="1"/>
  <c r="L45" i="3" l="1"/>
  <c r="D44" i="3"/>
  <c r="G28" i="3"/>
  <c r="C29" i="3" s="1"/>
  <c r="L46" i="3" l="1"/>
  <c r="D45" i="3"/>
  <c r="E29" i="3"/>
  <c r="F29" i="3" s="1"/>
  <c r="L47" i="3" l="1"/>
  <c r="D46" i="3"/>
  <c r="G29" i="3"/>
  <c r="C30" i="3" s="1"/>
  <c r="E30" i="3" s="1"/>
  <c r="L48" i="3" l="1"/>
  <c r="D47" i="3"/>
  <c r="F30" i="3"/>
  <c r="G30" i="3" s="1"/>
  <c r="C31" i="3" s="1"/>
  <c r="E31" i="3" s="1"/>
  <c r="F31" i="3" s="1"/>
  <c r="L49" i="3" l="1"/>
  <c r="D48" i="3"/>
  <c r="G31" i="3"/>
  <c r="L50" i="3" l="1"/>
  <c r="D49" i="3"/>
  <c r="D14" i="3"/>
  <c r="F14" i="3" s="1"/>
  <c r="C32" i="3"/>
  <c r="E32" i="3" s="1"/>
  <c r="F32" i="3" s="1"/>
  <c r="G32" i="3" s="1"/>
  <c r="C33" i="3" s="1"/>
  <c r="L51" i="3" l="1"/>
  <c r="D50" i="3"/>
  <c r="E33" i="3"/>
  <c r="F33" i="3" s="1"/>
  <c r="G33" i="3" s="1"/>
  <c r="C34" i="3" s="1"/>
  <c r="E34" i="3" s="1"/>
  <c r="F34" i="3" s="1"/>
  <c r="G34" i="3" s="1"/>
  <c r="C35" i="3" s="1"/>
  <c r="L52" i="3" l="1"/>
  <c r="D51" i="3"/>
  <c r="E35" i="3"/>
  <c r="F35" i="3" s="1"/>
  <c r="L53" i="3" l="1"/>
  <c r="D52" i="3"/>
  <c r="G35" i="3"/>
  <c r="C36" i="3" s="1"/>
  <c r="E36" i="3"/>
  <c r="F36" i="3" s="1"/>
  <c r="L54" i="3" l="1"/>
  <c r="D53" i="3"/>
  <c r="G36" i="3"/>
  <c r="C37" i="3" s="1"/>
  <c r="E37" i="3" s="1"/>
  <c r="F37" i="3" s="1"/>
  <c r="L55" i="3" l="1"/>
  <c r="D54" i="3"/>
  <c r="G37" i="3"/>
  <c r="C38" i="3" s="1"/>
  <c r="E38" i="3" s="1"/>
  <c r="F38" i="3" s="1"/>
  <c r="L56" i="3" l="1"/>
  <c r="D55" i="3"/>
  <c r="G38" i="3"/>
  <c r="C39" i="3" s="1"/>
  <c r="E39" i="3" s="1"/>
  <c r="F39" i="3" s="1"/>
  <c r="L57" i="3" l="1"/>
  <c r="D56" i="3"/>
  <c r="G39" i="3"/>
  <c r="C40" i="3" s="1"/>
  <c r="E40" i="3" s="1"/>
  <c r="F40" i="3" s="1"/>
  <c r="L58" i="3" l="1"/>
  <c r="D57" i="3"/>
  <c r="G40" i="3"/>
  <c r="C41" i="3" s="1"/>
  <c r="E41" i="3" s="1"/>
  <c r="F41" i="3" s="1"/>
  <c r="L59" i="3" l="1"/>
  <c r="D58" i="3"/>
  <c r="G41" i="3"/>
  <c r="C42" i="3" s="1"/>
  <c r="L60" i="3" l="1"/>
  <c r="D59" i="3"/>
  <c r="E42" i="3"/>
  <c r="F42" i="3" s="1"/>
  <c r="L61" i="3" l="1"/>
  <c r="D60" i="3"/>
  <c r="G42" i="3"/>
  <c r="C43" i="3" s="1"/>
  <c r="E43" i="3" s="1"/>
  <c r="F43" i="3" s="1"/>
  <c r="G43" i="3" s="1"/>
  <c r="C44" i="3" s="1"/>
  <c r="L62" i="3" l="1"/>
  <c r="D61" i="3"/>
  <c r="E44" i="3"/>
  <c r="F44" i="3" s="1"/>
  <c r="L63" i="3" l="1"/>
  <c r="D62" i="3"/>
  <c r="G44" i="3"/>
  <c r="C45" i="3" s="1"/>
  <c r="L64" i="3" l="1"/>
  <c r="D64" i="3" s="1"/>
  <c r="D63" i="3"/>
  <c r="E45" i="3"/>
  <c r="F45" i="3" s="1"/>
  <c r="G45" i="3" l="1"/>
  <c r="C46" i="3" s="1"/>
  <c r="E46" i="3" l="1"/>
  <c r="F46" i="3" s="1"/>
  <c r="G46" i="3" s="1"/>
  <c r="C47" i="3" s="1"/>
  <c r="E47" i="3" l="1"/>
  <c r="F47" i="3" s="1"/>
  <c r="G47" i="3" l="1"/>
  <c r="C48" i="3" s="1"/>
  <c r="E48" i="3" s="1"/>
  <c r="F48" i="3" s="1"/>
  <c r="G48" i="3" l="1"/>
  <c r="C49" i="3" s="1"/>
  <c r="E49" i="3" l="1"/>
  <c r="F49" i="3" s="1"/>
  <c r="G49" i="3" l="1"/>
  <c r="C50" i="3" s="1"/>
  <c r="E50" i="3" s="1"/>
  <c r="F50" i="3" s="1"/>
  <c r="G50" i="3" l="1"/>
  <c r="C51" i="3" s="1"/>
  <c r="E51" i="3" l="1"/>
  <c r="F51" i="3" s="1"/>
  <c r="G51" i="3" l="1"/>
  <c r="C52" i="3" s="1"/>
  <c r="E52" i="3" s="1"/>
  <c r="F52" i="3" s="1"/>
  <c r="G52" i="3" s="1"/>
  <c r="C53" i="3" s="1"/>
  <c r="E53" i="3" s="1"/>
  <c r="F53" i="3" s="1"/>
  <c r="G53" i="3" l="1"/>
  <c r="C54" i="3" s="1"/>
  <c r="E54" i="3" l="1"/>
  <c r="F54" i="3" s="1"/>
  <c r="G54" i="3"/>
  <c r="C55" i="3" s="1"/>
  <c r="E55" i="3" l="1"/>
  <c r="F55" i="3" s="1"/>
  <c r="G55" i="3" l="1"/>
  <c r="C56" i="3" s="1"/>
  <c r="E56" i="3" s="1"/>
  <c r="F56" i="3" s="1"/>
  <c r="G56" i="3" l="1"/>
  <c r="C57" i="3" s="1"/>
  <c r="E57" i="3" s="1"/>
  <c r="F57" i="3" s="1"/>
  <c r="G57" i="3" l="1"/>
  <c r="C58" i="3" s="1"/>
  <c r="E58" i="3" s="1"/>
  <c r="F58" i="3" s="1"/>
  <c r="G58" i="3" s="1"/>
  <c r="C59" i="3" s="1"/>
  <c r="E59" i="3" l="1"/>
  <c r="F59" i="3" s="1"/>
  <c r="G59" i="3" l="1"/>
  <c r="C60" i="3" s="1"/>
  <c r="E60" i="3" l="1"/>
  <c r="F60" i="3" s="1"/>
  <c r="G60" i="3"/>
  <c r="C61" i="3" s="1"/>
  <c r="E61" i="3" l="1"/>
  <c r="F61" i="3" s="1"/>
  <c r="G61" i="3" l="1"/>
  <c r="C62" i="3" s="1"/>
  <c r="E62" i="3" l="1"/>
  <c r="F62" i="3" s="1"/>
  <c r="G62" i="3"/>
  <c r="C63" i="3" s="1"/>
  <c r="E63" i="3" l="1"/>
  <c r="F63" i="3" s="1"/>
  <c r="G63" i="3" l="1"/>
  <c r="C64" i="3" s="1"/>
  <c r="E64" i="3" l="1"/>
  <c r="F64" i="3" s="1"/>
  <c r="G64" i="3" l="1"/>
</calcChain>
</file>

<file path=xl/sharedStrings.xml><?xml version="1.0" encoding="utf-8"?>
<sst xmlns="http://schemas.openxmlformats.org/spreadsheetml/2006/main" count="62" uniqueCount="51">
  <si>
    <t>Alter</t>
  </si>
  <si>
    <t>Zinsen</t>
  </si>
  <si>
    <t>BBG</t>
  </si>
  <si>
    <t>Überweisung an die Rentenkasse</t>
  </si>
  <si>
    <t>Monatliche Rente ab 67</t>
  </si>
  <si>
    <t>Jahr</t>
  </si>
  <si>
    <t>Beitragssatz</t>
  </si>
  <si>
    <t>Beitrag</t>
  </si>
  <si>
    <t>https://de.wikipedia.org/wiki/Beitragsbemessungsgrenze#cite_note-SVRechGrV2020-3</t>
  </si>
  <si>
    <t>Durchschnittsentgeld</t>
  </si>
  <si>
    <t>vorläufig</t>
  </si>
  <si>
    <t>https://de.wikipedia.org/wiki/Durchschnittsentgelt</t>
  </si>
  <si>
    <t>BBG (West)</t>
  </si>
  <si>
    <t>Durchschnittsentgelt (West)</t>
  </si>
  <si>
    <t>Max. Rentenpunkte</t>
  </si>
  <si>
    <t>Wachstum p.a.</t>
  </si>
  <si>
    <t>Durchschnitt</t>
  </si>
  <si>
    <t>Rentenpunktwert</t>
  </si>
  <si>
    <t>https://de.wikipedia.org/wiki/Aktueller_Rentenwert</t>
  </si>
  <si>
    <t>Beitrag aktuell</t>
  </si>
  <si>
    <t>Beitrag Erhöhung p.a.</t>
  </si>
  <si>
    <t>Tagesgeld Zinsen</t>
  </si>
  <si>
    <t>Rentenpunktwert Erhöhung p.a.</t>
  </si>
  <si>
    <t>siehe Arbeitsblat &lt;&lt;Historisch&gt;&gt;</t>
  </si>
  <si>
    <t>Rentenpunktwert aktuell</t>
  </si>
  <si>
    <t>Aktuell</t>
  </si>
  <si>
    <t>Rentenfaktor</t>
  </si>
  <si>
    <t>bzw.</t>
  </si>
  <si>
    <t>auf EUR 10.000,-</t>
  </si>
  <si>
    <t>https://www.deutsche-rentenversicherung.de/DRV/DE/Rente/Allgemeine-Informationen/Wissenswertes-zur-Rente/FAQs/Versicherung/Freiwillige_Versicherung_Liste.html#d8161839-9053-4002-a701-f731150cac67</t>
  </si>
  <si>
    <t>Wer kann Rentenpunkte kaufen</t>
  </si>
  <si>
    <t>Rentenpunkte kaufen ab Alter</t>
  </si>
  <si>
    <t>Rentenpunkte</t>
  </si>
  <si>
    <t>Anfang des Jahres</t>
  </si>
  <si>
    <t>Ende des Jahres</t>
  </si>
  <si>
    <t>Wert</t>
  </si>
  <si>
    <t>Rentenpunktes</t>
  </si>
  <si>
    <t xml:space="preserve"> Beitrag</t>
  </si>
  <si>
    <t>Möglicher</t>
  </si>
  <si>
    <t>Mögliche</t>
  </si>
  <si>
    <t>Steuerersparnis</t>
  </si>
  <si>
    <t>vor Steuer</t>
  </si>
  <si>
    <t>nach Steuer</t>
  </si>
  <si>
    <t>Erwerb</t>
  </si>
  <si>
    <t>Kapital</t>
  </si>
  <si>
    <t>Jahresanfang</t>
  </si>
  <si>
    <t>Jahresende</t>
  </si>
  <si>
    <t>Kapital-</t>
  </si>
  <si>
    <t>ertragssteuer</t>
  </si>
  <si>
    <t>Rentenpunkte Erwerb max pro Jahr</t>
  </si>
  <si>
    <t>(diese steigt dann jählich / GKV beitragspflichtig aber Zuschuss von KVdR)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</si>
</sst>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&quot;€&quot;_-;\-* #,##0\ &quot;€&quot;_-;_-* &quot;-&quot;??\ &quot;€&quot;_-;_-@_-"/>
    <numFmt numFmtId="166" formatCode="0.0000"/>
    <numFmt numFmtId="167" formatCode="_-* #,##0.00\ [$€-407]_-;\-* #,##0.00\ [$€-407]_-;_-* &quot;-&quot;??\ [$€-407]_-;_-@_-"/>
    <numFmt numFmtId="168" formatCode="_-* #,##0.0\ &quot;€&quot;_-;\-* #,##0.0\ &quot;€&quot;_-;_-* &quot;-&quot;??\ &quot;€&quot;_-;_-@_-"/>
    <numFmt numFmtId="169" formatCode="_-* #,##0.0000\ _€_-;\-* #,##0.00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right"/>
    </xf>
    <xf numFmtId="9" fontId="0" fillId="2" borderId="0" xfId="0" applyNumberFormat="1" applyFill="1"/>
    <xf numFmtId="10" fontId="0" fillId="0" borderId="0" xfId="0" applyNumberFormat="1"/>
    <xf numFmtId="164" fontId="0" fillId="0" borderId="0" xfId="3" applyNumberFormat="1" applyFont="1"/>
    <xf numFmtId="10" fontId="0" fillId="0" borderId="0" xfId="3" applyNumberFormat="1" applyFont="1"/>
    <xf numFmtId="44" fontId="0" fillId="0" borderId="0" xfId="2" applyFont="1"/>
    <xf numFmtId="165" fontId="0" fillId="0" borderId="0" xfId="2" applyNumberFormat="1" applyFont="1"/>
    <xf numFmtId="0" fontId="0" fillId="3" borderId="0" xfId="0" applyFill="1"/>
    <xf numFmtId="165" fontId="0" fillId="3" borderId="0" xfId="2" applyNumberFormat="1" applyFont="1" applyFill="1"/>
    <xf numFmtId="166" fontId="0" fillId="0" borderId="0" xfId="0" applyNumberFormat="1"/>
    <xf numFmtId="167" fontId="0" fillId="0" borderId="0" xfId="0" applyNumberFormat="1" applyBorder="1"/>
    <xf numFmtId="164" fontId="0" fillId="0" borderId="0" xfId="3" applyNumberFormat="1" applyFont="1" applyBorder="1"/>
    <xf numFmtId="0" fontId="0" fillId="0" borderId="0" xfId="0" applyBorder="1"/>
    <xf numFmtId="0" fontId="2" fillId="0" borderId="0" xfId="4"/>
    <xf numFmtId="0" fontId="0" fillId="0" borderId="0" xfId="0" applyBorder="1" applyAlignment="1">
      <alignment horizontal="right"/>
    </xf>
    <xf numFmtId="167" fontId="0" fillId="0" borderId="0" xfId="0" applyNumberFormat="1" applyFill="1" applyBorder="1"/>
    <xf numFmtId="168" fontId="0" fillId="0" borderId="0" xfId="2" applyNumberFormat="1" applyFont="1"/>
    <xf numFmtId="166" fontId="0" fillId="2" borderId="0" xfId="0" applyNumberFormat="1" applyFill="1"/>
    <xf numFmtId="165" fontId="0" fillId="3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0" fontId="0" fillId="2" borderId="0" xfId="0" applyFill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165" fontId="0" fillId="0" borderId="7" xfId="2" applyNumberFormat="1" applyFont="1" applyBorder="1" applyAlignment="1">
      <alignment horizontal="right"/>
    </xf>
    <xf numFmtId="165" fontId="0" fillId="0" borderId="0" xfId="2" applyNumberFormat="1" applyFont="1" applyBorder="1" applyAlignment="1">
      <alignment horizontal="right"/>
    </xf>
    <xf numFmtId="165" fontId="0" fillId="0" borderId="8" xfId="2" applyNumberFormat="1" applyFont="1" applyBorder="1" applyAlignment="1">
      <alignment horizontal="right"/>
    </xf>
    <xf numFmtId="165" fontId="0" fillId="0" borderId="10" xfId="2" applyNumberFormat="1" applyFont="1" applyBorder="1" applyAlignment="1">
      <alignment horizontal="right"/>
    </xf>
    <xf numFmtId="165" fontId="0" fillId="0" borderId="11" xfId="2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9" fontId="0" fillId="0" borderId="5" xfId="1" applyNumberFormat="1" applyFont="1" applyBorder="1" applyAlignment="1">
      <alignment horizontal="right"/>
    </xf>
    <xf numFmtId="169" fontId="0" fillId="0" borderId="7" xfId="0" applyNumberFormat="1" applyBorder="1" applyAlignment="1">
      <alignment horizontal="right"/>
    </xf>
    <xf numFmtId="169" fontId="0" fillId="0" borderId="0" xfId="1" applyNumberFormat="1" applyFon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10" xfId="1" applyNumberFormat="1" applyFont="1" applyBorder="1" applyAlignment="1">
      <alignment horizontal="right"/>
    </xf>
    <xf numFmtId="165" fontId="0" fillId="0" borderId="5" xfId="2" applyNumberFormat="1" applyFont="1" applyBorder="1" applyAlignment="1">
      <alignment horizontal="right"/>
    </xf>
    <xf numFmtId="165" fontId="0" fillId="0" borderId="6" xfId="2" applyNumberFormat="1" applyFont="1" applyBorder="1" applyAlignment="1">
      <alignment horizontal="right"/>
    </xf>
    <xf numFmtId="0" fontId="0" fillId="0" borderId="0" xfId="0" applyFill="1"/>
    <xf numFmtId="0" fontId="0" fillId="5" borderId="0" xfId="0" applyFill="1"/>
    <xf numFmtId="165" fontId="0" fillId="5" borderId="0" xfId="0" applyNumberFormat="1" applyFill="1"/>
    <xf numFmtId="0" fontId="0" fillId="0" borderId="0" xfId="0" applyFill="1" applyBorder="1" applyAlignment="1">
      <alignment horizontal="right"/>
    </xf>
    <xf numFmtId="165" fontId="0" fillId="0" borderId="0" xfId="0" applyNumberFormat="1" applyBorder="1"/>
    <xf numFmtId="165" fontId="0" fillId="5" borderId="0" xfId="0" applyNumberFormat="1" applyFill="1" applyBorder="1"/>
    <xf numFmtId="165" fontId="0" fillId="0" borderId="4" xfId="0" applyNumberFormat="1" applyBorder="1"/>
    <xf numFmtId="165" fontId="0" fillId="5" borderId="5" xfId="0" applyNumberFormat="1" applyFill="1" applyBorder="1"/>
    <xf numFmtId="165" fontId="0" fillId="0" borderId="7" xfId="0" applyNumberFormat="1" applyBorder="1"/>
    <xf numFmtId="165" fontId="0" fillId="0" borderId="9" xfId="0" applyNumberFormat="1" applyBorder="1"/>
    <xf numFmtId="165" fontId="0" fillId="5" borderId="10" xfId="0" applyNumberFormat="1" applyFill="1" applyBorder="1"/>
    <xf numFmtId="164" fontId="0" fillId="2" borderId="0" xfId="0" applyNumberFormat="1" applyFill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65" fontId="0" fillId="0" borderId="4" xfId="2" applyNumberFormat="1" applyFont="1" applyFill="1" applyBorder="1" applyAlignment="1">
      <alignment horizontal="right"/>
    </xf>
    <xf numFmtId="165" fontId="0" fillId="0" borderId="5" xfId="2" applyNumberFormat="1" applyFont="1" applyFill="1" applyBorder="1" applyAlignment="1">
      <alignment horizontal="right"/>
    </xf>
    <xf numFmtId="166" fontId="0" fillId="0" borderId="6" xfId="0" applyNumberFormat="1" applyBorder="1" applyAlignment="1">
      <alignment horizontal="right"/>
    </xf>
    <xf numFmtId="165" fontId="0" fillId="0" borderId="7" xfId="2" applyNumberFormat="1" applyFont="1" applyFill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8" xfId="0" applyNumberFormat="1" applyBorder="1"/>
    <xf numFmtId="165" fontId="0" fillId="0" borderId="9" xfId="2" applyNumberFormat="1" applyFont="1" applyFill="1" applyBorder="1" applyAlignment="1">
      <alignment horizontal="right"/>
    </xf>
    <xf numFmtId="165" fontId="0" fillId="0" borderId="10" xfId="2" applyNumberFormat="1" applyFont="1" applyFill="1" applyBorder="1" applyAlignment="1">
      <alignment horizontal="right"/>
    </xf>
    <xf numFmtId="166" fontId="0" fillId="0" borderId="11" xfId="0" applyNumberFormat="1" applyBorder="1"/>
    <xf numFmtId="44" fontId="0" fillId="0" borderId="1" xfId="2" applyFont="1" applyBorder="1" applyAlignment="1">
      <alignment horizontal="right"/>
    </xf>
    <xf numFmtId="44" fontId="0" fillId="0" borderId="2" xfId="2" applyFont="1" applyBorder="1" applyAlignment="1">
      <alignment horizontal="right"/>
    </xf>
    <xf numFmtId="44" fontId="0" fillId="0" borderId="3" xfId="2" applyFont="1" applyBorder="1" applyAlignment="1">
      <alignment horizontal="right"/>
    </xf>
    <xf numFmtId="0" fontId="0" fillId="0" borderId="4" xfId="0" applyBorder="1"/>
    <xf numFmtId="0" fontId="0" fillId="0" borderId="7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8" xfId="0" applyBorder="1"/>
    <xf numFmtId="0" fontId="0" fillId="0" borderId="5" xfId="0" applyBorder="1"/>
    <xf numFmtId="10" fontId="0" fillId="0" borderId="5" xfId="0" applyNumberFormat="1" applyBorder="1"/>
    <xf numFmtId="10" fontId="0" fillId="0" borderId="0" xfId="3" applyNumberFormat="1" applyFont="1" applyFill="1"/>
    <xf numFmtId="0" fontId="0" fillId="0" borderId="0" xfId="0" applyFill="1" applyAlignment="1">
      <alignment horizontal="center"/>
    </xf>
    <xf numFmtId="44" fontId="0" fillId="0" borderId="0" xfId="2" applyNumberFormat="1" applyFont="1" applyFill="1"/>
    <xf numFmtId="0" fontId="0" fillId="4" borderId="0" xfId="0" applyFill="1"/>
    <xf numFmtId="10" fontId="0" fillId="4" borderId="0" xfId="3" applyNumberFormat="1" applyFont="1" applyFill="1"/>
    <xf numFmtId="0" fontId="0" fillId="4" borderId="0" xfId="0" applyFill="1" applyAlignment="1">
      <alignment horizontal="center"/>
    </xf>
    <xf numFmtId="44" fontId="0" fillId="4" borderId="0" xfId="2" applyNumberFormat="1" applyFont="1" applyFill="1"/>
  </cellXfs>
  <cellStyles count="5">
    <cellStyle name="Komma" xfId="1" builtinId="3"/>
    <cellStyle name="Link" xfId="4" builtinId="8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eutsche-rentenversicherung.de/DRV/DE/Rente/Allgemeine-Informationen/Wissenswertes-zur-Rente/FAQs/Versicherung/Freiwillige_Versicherung_List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e.wikipedia.org/wiki/Aktueller_Rentenwert" TargetMode="External"/><Relationship Id="rId2" Type="http://schemas.openxmlformats.org/officeDocument/2006/relationships/hyperlink" Target="https://de.wikipedia.org/wiki/Durchschnittsentgelt" TargetMode="External"/><Relationship Id="rId1" Type="http://schemas.openxmlformats.org/officeDocument/2006/relationships/hyperlink" Target="https://de.wikipedia.org/wiki/Beitragsbemessungsgrenz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2"/>
  <sheetViews>
    <sheetView tabSelected="1" topLeftCell="A4" workbookViewId="0">
      <selection activeCell="G14" sqref="G14"/>
    </sheetView>
  </sheetViews>
  <sheetFormatPr baseColWidth="10" defaultRowHeight="15" x14ac:dyDescent="0.25"/>
  <cols>
    <col min="1" max="1" width="2.28515625" customWidth="1"/>
    <col min="3" max="3" width="20.28515625" customWidth="1"/>
    <col min="4" max="4" width="13" bestFit="1" customWidth="1"/>
    <col min="5" max="5" width="11.5703125" customWidth="1"/>
    <col min="6" max="6" width="14" customWidth="1"/>
    <col min="7" max="7" width="11.85546875" customWidth="1"/>
    <col min="8" max="8" width="2.85546875" customWidth="1"/>
    <col min="9" max="9" width="17" bestFit="1" customWidth="1"/>
    <col min="10" max="10" width="10.42578125" bestFit="1" customWidth="1"/>
    <col min="11" max="11" width="15" bestFit="1" customWidth="1"/>
    <col min="12" max="12" width="16.42578125" bestFit="1" customWidth="1"/>
    <col min="13" max="13" width="3.85546875" customWidth="1"/>
    <col min="14" max="14" width="12" bestFit="1" customWidth="1"/>
    <col min="15" max="15" width="12" customWidth="1"/>
    <col min="16" max="16" width="13.7109375" bestFit="1" customWidth="1"/>
  </cols>
  <sheetData>
    <row r="2" spans="3:16" x14ac:dyDescent="0.25">
      <c r="C2" t="s">
        <v>30</v>
      </c>
      <c r="F2" s="14" t="s">
        <v>29</v>
      </c>
    </row>
    <row r="4" spans="3:16" x14ac:dyDescent="0.25">
      <c r="C4" t="s">
        <v>40</v>
      </c>
      <c r="F4" s="2">
        <v>0.2</v>
      </c>
    </row>
    <row r="5" spans="3:16" x14ac:dyDescent="0.25">
      <c r="C5" t="s">
        <v>21</v>
      </c>
      <c r="F5" s="55">
        <v>0.05</v>
      </c>
      <c r="N5" s="1"/>
      <c r="O5" s="1"/>
      <c r="P5" s="1"/>
    </row>
    <row r="6" spans="3:16" x14ac:dyDescent="0.25">
      <c r="C6" t="s">
        <v>31</v>
      </c>
      <c r="F6" s="21">
        <v>55</v>
      </c>
    </row>
    <row r="7" spans="3:16" x14ac:dyDescent="0.25">
      <c r="C7" t="s">
        <v>49</v>
      </c>
      <c r="F7" s="18">
        <v>2</v>
      </c>
      <c r="G7" t="s">
        <v>23</v>
      </c>
    </row>
    <row r="8" spans="3:16" x14ac:dyDescent="0.25">
      <c r="C8" t="s">
        <v>24</v>
      </c>
      <c r="F8" s="6">
        <f>Historisch!G48</f>
        <v>40.79</v>
      </c>
      <c r="G8" t="s">
        <v>23</v>
      </c>
    </row>
    <row r="9" spans="3:16" x14ac:dyDescent="0.25">
      <c r="C9" t="s">
        <v>22</v>
      </c>
      <c r="F9" s="3">
        <f>Historisch!G51</f>
        <v>2.0011830559813509E-2</v>
      </c>
      <c r="G9" t="s">
        <v>23</v>
      </c>
    </row>
    <row r="10" spans="3:16" x14ac:dyDescent="0.25">
      <c r="C10" t="s">
        <v>19</v>
      </c>
      <c r="F10" s="17">
        <f>Historisch!D48</f>
        <v>17967.599999999999</v>
      </c>
      <c r="G10" t="s">
        <v>23</v>
      </c>
      <c r="N10" s="1"/>
      <c r="O10" s="1"/>
    </row>
    <row r="11" spans="3:16" x14ac:dyDescent="0.25">
      <c r="C11" t="s">
        <v>20</v>
      </c>
      <c r="F11" s="3">
        <f>Historisch!D51</f>
        <v>2.4425468389561038E-2</v>
      </c>
      <c r="G11" t="s">
        <v>23</v>
      </c>
    </row>
    <row r="12" spans="3:16" x14ac:dyDescent="0.25">
      <c r="C12" s="8" t="s">
        <v>3</v>
      </c>
      <c r="D12" s="8"/>
      <c r="E12" s="8"/>
      <c r="F12" s="9">
        <f>SUM(D18:D31)</f>
        <v>222154.39085873103</v>
      </c>
      <c r="G12" s="8"/>
      <c r="H12" s="8"/>
      <c r="I12" s="8"/>
      <c r="J12" s="8"/>
      <c r="K12" s="8"/>
      <c r="L12" s="8"/>
    </row>
    <row r="13" spans="3:16" ht="15.75" thickBot="1" x14ac:dyDescent="0.3">
      <c r="C13" s="45" t="s">
        <v>4</v>
      </c>
      <c r="D13" s="45"/>
      <c r="E13" s="45"/>
      <c r="F13" s="46">
        <f>K31*L31</f>
        <v>1372.1284508494102</v>
      </c>
      <c r="G13" s="45" t="s">
        <v>50</v>
      </c>
      <c r="H13" s="45"/>
      <c r="I13" s="45"/>
      <c r="J13" s="45"/>
      <c r="K13" s="45"/>
      <c r="L13" s="45"/>
    </row>
    <row r="14" spans="3:16" x14ac:dyDescent="0.25">
      <c r="C14" s="80" t="s">
        <v>26</v>
      </c>
      <c r="D14" s="81">
        <f>F13/G31</f>
        <v>4.7874386199697506E-3</v>
      </c>
      <c r="E14" s="82" t="s">
        <v>27</v>
      </c>
      <c r="F14" s="83">
        <f>D14*10000</f>
        <v>47.874386199697504</v>
      </c>
      <c r="G14" s="80" t="s">
        <v>28</v>
      </c>
      <c r="H14" s="80"/>
      <c r="I14" s="80"/>
      <c r="J14" s="80"/>
      <c r="K14" s="80"/>
      <c r="L14" s="80"/>
      <c r="N14" s="25" t="s">
        <v>38</v>
      </c>
      <c r="O14" s="26" t="s">
        <v>38</v>
      </c>
      <c r="P14" s="56"/>
    </row>
    <row r="15" spans="3:16" ht="15.75" thickBot="1" x14ac:dyDescent="0.3">
      <c r="C15" s="44"/>
      <c r="D15" s="77"/>
      <c r="E15" s="78"/>
      <c r="F15" s="79"/>
      <c r="G15" s="44"/>
      <c r="N15" s="57"/>
      <c r="O15" s="15"/>
      <c r="P15" s="74"/>
    </row>
    <row r="16" spans="3:16" ht="15.75" thickBot="1" x14ac:dyDescent="0.3">
      <c r="C16" s="25" t="s">
        <v>44</v>
      </c>
      <c r="D16" s="75"/>
      <c r="E16" s="76"/>
      <c r="F16" s="26" t="s">
        <v>47</v>
      </c>
      <c r="G16" s="27" t="s">
        <v>44</v>
      </c>
      <c r="I16" s="25" t="s">
        <v>32</v>
      </c>
      <c r="J16" s="26"/>
      <c r="K16" s="26" t="s">
        <v>32</v>
      </c>
      <c r="L16" s="22" t="s">
        <v>36</v>
      </c>
      <c r="N16" s="57" t="s">
        <v>37</v>
      </c>
      <c r="O16" s="15" t="s">
        <v>37</v>
      </c>
      <c r="P16" s="58" t="s">
        <v>39</v>
      </c>
    </row>
    <row r="17" spans="1:18" ht="15.75" thickBot="1" x14ac:dyDescent="0.3">
      <c r="B17" s="33" t="s">
        <v>0</v>
      </c>
      <c r="C17" s="34" t="s">
        <v>45</v>
      </c>
      <c r="D17" s="35" t="s">
        <v>7</v>
      </c>
      <c r="E17" s="35" t="s">
        <v>1</v>
      </c>
      <c r="F17" s="35" t="s">
        <v>48</v>
      </c>
      <c r="G17" s="36" t="s">
        <v>46</v>
      </c>
      <c r="I17" s="34" t="s">
        <v>33</v>
      </c>
      <c r="J17" s="35" t="s">
        <v>43</v>
      </c>
      <c r="K17" s="35" t="s">
        <v>34</v>
      </c>
      <c r="L17" s="24" t="s">
        <v>35</v>
      </c>
      <c r="N17" s="34" t="s">
        <v>41</v>
      </c>
      <c r="O17" s="35" t="s">
        <v>42</v>
      </c>
      <c r="P17" s="36" t="s">
        <v>32</v>
      </c>
    </row>
    <row r="18" spans="1:18" x14ac:dyDescent="0.25">
      <c r="A18" s="10"/>
      <c r="B18" s="22">
        <v>54</v>
      </c>
      <c r="C18" s="28">
        <v>0</v>
      </c>
      <c r="D18" s="19">
        <f t="shared" ref="D18:D31" si="0">IF(B18&gt;=$F$6,O18,0)</f>
        <v>0</v>
      </c>
      <c r="E18" s="29">
        <f t="shared" ref="E18:E64" si="1">SUM(C18:D18)*$F$5</f>
        <v>0</v>
      </c>
      <c r="F18" s="29">
        <f>-25%*E18</f>
        <v>0</v>
      </c>
      <c r="G18" s="30">
        <f>SUM(C18:F18)</f>
        <v>0</v>
      </c>
      <c r="I18" s="25"/>
      <c r="J18" s="37">
        <f t="shared" ref="J18:J31" si="2">IF(B18&gt;=$F$6,P18,0)</f>
        <v>0</v>
      </c>
      <c r="K18" s="37">
        <f>SUM(I18:J18)</f>
        <v>0</v>
      </c>
      <c r="L18" s="68">
        <f>40.79</f>
        <v>40.79</v>
      </c>
      <c r="N18" s="59">
        <f>F10</f>
        <v>17967.599999999999</v>
      </c>
      <c r="O18" s="60">
        <f t="shared" ref="O18:O31" si="3">N18*(1-$F$4)</f>
        <v>14374.08</v>
      </c>
      <c r="P18" s="61">
        <f>F7</f>
        <v>2</v>
      </c>
      <c r="Q18" s="5"/>
    </row>
    <row r="19" spans="1:18" x14ac:dyDescent="0.25">
      <c r="A19" s="10"/>
      <c r="B19" s="23">
        <f>B18+1</f>
        <v>55</v>
      </c>
      <c r="C19" s="28">
        <f>G18</f>
        <v>0</v>
      </c>
      <c r="D19" s="19">
        <f t="shared" si="0"/>
        <v>14725.17363666902</v>
      </c>
      <c r="E19" s="29">
        <f t="shared" si="1"/>
        <v>736.25868183345108</v>
      </c>
      <c r="F19" s="29">
        <f>-25%*E19</f>
        <v>-184.06467045836277</v>
      </c>
      <c r="G19" s="30">
        <f>SUM(C19:F19)</f>
        <v>15277.367648044108</v>
      </c>
      <c r="I19" s="38">
        <f>K18</f>
        <v>0</v>
      </c>
      <c r="J19" s="39">
        <f t="shared" si="2"/>
        <v>2</v>
      </c>
      <c r="K19" s="39">
        <f>SUM(I19:J19)</f>
        <v>2</v>
      </c>
      <c r="L19" s="69">
        <f t="shared" ref="L19:L64" si="4">L18*(1+$F$9)</f>
        <v>41.606282568534795</v>
      </c>
      <c r="N19" s="62">
        <f t="shared" ref="N19:N31" si="5">N18*(1+$F$11)</f>
        <v>18406.467045836274</v>
      </c>
      <c r="O19" s="20">
        <f t="shared" si="3"/>
        <v>14725.17363666902</v>
      </c>
      <c r="P19" s="63">
        <f>P18</f>
        <v>2</v>
      </c>
      <c r="Q19" s="5"/>
    </row>
    <row r="20" spans="1:18" x14ac:dyDescent="0.25">
      <c r="A20" s="10"/>
      <c r="B20" s="23">
        <f t="shared" ref="B20:B31" si="6">B19+1</f>
        <v>56</v>
      </c>
      <c r="C20" s="28">
        <f t="shared" ref="C20:C31" si="7">G19</f>
        <v>15277.367648044108</v>
      </c>
      <c r="D20" s="19">
        <f t="shared" si="0"/>
        <v>15084.842899862277</v>
      </c>
      <c r="E20" s="29">
        <f t="shared" si="1"/>
        <v>1518.1105273953192</v>
      </c>
      <c r="F20" s="29">
        <f t="shared" ref="F20:F31" si="8">-25%*E20</f>
        <v>-379.5276318488298</v>
      </c>
      <c r="G20" s="30">
        <f t="shared" ref="G20:G31" si="9">SUM(C20:F20)</f>
        <v>31500.793443452872</v>
      </c>
      <c r="I20" s="38">
        <f t="shared" ref="I20:I31" si="10">K19</f>
        <v>2</v>
      </c>
      <c r="J20" s="39">
        <f t="shared" si="2"/>
        <v>2</v>
      </c>
      <c r="K20" s="39">
        <f t="shared" ref="K20:K31" si="11">SUM(I20:J20)</f>
        <v>4</v>
      </c>
      <c r="L20" s="69">
        <f t="shared" si="4"/>
        <v>42.438900445520041</v>
      </c>
      <c r="N20" s="62">
        <f t="shared" si="5"/>
        <v>18856.053624827844</v>
      </c>
      <c r="O20" s="20">
        <f t="shared" si="3"/>
        <v>15084.842899862277</v>
      </c>
      <c r="P20" s="63">
        <f t="shared" ref="P20:P31" si="12">P19</f>
        <v>2</v>
      </c>
      <c r="Q20" s="5"/>
    </row>
    <row r="21" spans="1:18" x14ac:dyDescent="0.25">
      <c r="A21" s="10"/>
      <c r="B21" s="23">
        <f t="shared" si="6"/>
        <v>57</v>
      </c>
      <c r="C21" s="28">
        <f t="shared" si="7"/>
        <v>31500.793443452872</v>
      </c>
      <c r="D21" s="19">
        <f t="shared" si="0"/>
        <v>15453.297253274357</v>
      </c>
      <c r="E21" s="29">
        <f t="shared" si="1"/>
        <v>2347.7045348363617</v>
      </c>
      <c r="F21" s="29">
        <f t="shared" si="8"/>
        <v>-586.92613370909044</v>
      </c>
      <c r="G21" s="30">
        <f t="shared" si="9"/>
        <v>48714.869097854498</v>
      </c>
      <c r="I21" s="38">
        <f t="shared" si="10"/>
        <v>4</v>
      </c>
      <c r="J21" s="39">
        <f t="shared" si="2"/>
        <v>2</v>
      </c>
      <c r="K21" s="39">
        <f t="shared" si="11"/>
        <v>6</v>
      </c>
      <c r="L21" s="69">
        <f t="shared" si="4"/>
        <v>43.288180530380586</v>
      </c>
      <c r="N21" s="62">
        <f t="shared" si="5"/>
        <v>19316.621566592945</v>
      </c>
      <c r="O21" s="20">
        <f t="shared" si="3"/>
        <v>15453.297253274357</v>
      </c>
      <c r="P21" s="63">
        <f t="shared" si="12"/>
        <v>2</v>
      </c>
      <c r="Q21" s="5"/>
    </row>
    <row r="22" spans="1:18" x14ac:dyDescent="0.25">
      <c r="A22" s="10"/>
      <c r="B22" s="23">
        <f t="shared" si="6"/>
        <v>58</v>
      </c>
      <c r="C22" s="28">
        <f t="shared" si="7"/>
        <v>48714.869097854498</v>
      </c>
      <c r="D22" s="19">
        <f t="shared" si="0"/>
        <v>15830.751276848699</v>
      </c>
      <c r="E22" s="29">
        <f t="shared" si="1"/>
        <v>3227.2810187351602</v>
      </c>
      <c r="F22" s="29">
        <f t="shared" si="8"/>
        <v>-806.82025468379004</v>
      </c>
      <c r="G22" s="30">
        <f t="shared" si="9"/>
        <v>66966.081138754569</v>
      </c>
      <c r="I22" s="38">
        <f t="shared" si="10"/>
        <v>6</v>
      </c>
      <c r="J22" s="39">
        <f t="shared" si="2"/>
        <v>2</v>
      </c>
      <c r="K22" s="39">
        <f t="shared" si="11"/>
        <v>8</v>
      </c>
      <c r="L22" s="69">
        <f t="shared" si="4"/>
        <v>44.154456264397183</v>
      </c>
      <c r="N22" s="62">
        <f t="shared" si="5"/>
        <v>19788.439096060873</v>
      </c>
      <c r="O22" s="20">
        <f t="shared" si="3"/>
        <v>15830.751276848699</v>
      </c>
      <c r="P22" s="63">
        <f t="shared" si="12"/>
        <v>2</v>
      </c>
      <c r="Q22" s="5"/>
    </row>
    <row r="23" spans="1:18" x14ac:dyDescent="0.25">
      <c r="A23" s="10"/>
      <c r="B23" s="23">
        <f t="shared" si="6"/>
        <v>59</v>
      </c>
      <c r="C23" s="28">
        <f t="shared" si="7"/>
        <v>66966.081138754569</v>
      </c>
      <c r="D23" s="19">
        <f t="shared" si="0"/>
        <v>16217.42479174437</v>
      </c>
      <c r="E23" s="29">
        <f t="shared" si="1"/>
        <v>4159.175296524947</v>
      </c>
      <c r="F23" s="29">
        <f t="shared" si="8"/>
        <v>-1039.7938241312368</v>
      </c>
      <c r="G23" s="30">
        <f t="shared" si="9"/>
        <v>86302.887402892651</v>
      </c>
      <c r="I23" s="38">
        <f t="shared" si="10"/>
        <v>8</v>
      </c>
      <c r="J23" s="39">
        <f t="shared" si="2"/>
        <v>2</v>
      </c>
      <c r="K23" s="39">
        <f t="shared" si="11"/>
        <v>10</v>
      </c>
      <c r="L23" s="69">
        <f t="shared" si="4"/>
        <v>45.038067761621001</v>
      </c>
      <c r="N23" s="62">
        <f t="shared" si="5"/>
        <v>20271.780989680461</v>
      </c>
      <c r="O23" s="20">
        <f t="shared" si="3"/>
        <v>16217.42479174437</v>
      </c>
      <c r="P23" s="63">
        <f t="shared" si="12"/>
        <v>2</v>
      </c>
      <c r="Q23" s="5"/>
    </row>
    <row r="24" spans="1:18" x14ac:dyDescent="0.25">
      <c r="A24" s="10"/>
      <c r="B24" s="23">
        <f t="shared" si="6"/>
        <v>60</v>
      </c>
      <c r="C24" s="28">
        <f t="shared" si="7"/>
        <v>86302.887402892651</v>
      </c>
      <c r="D24" s="19">
        <f t="shared" si="0"/>
        <v>16613.542988355206</v>
      </c>
      <c r="E24" s="29">
        <f t="shared" si="1"/>
        <v>5145.8215195623925</v>
      </c>
      <c r="F24" s="29">
        <f t="shared" si="8"/>
        <v>-1286.4553798905981</v>
      </c>
      <c r="G24" s="30">
        <f t="shared" si="9"/>
        <v>106775.79653091964</v>
      </c>
      <c r="I24" s="38">
        <f t="shared" si="10"/>
        <v>10</v>
      </c>
      <c r="J24" s="39">
        <f t="shared" si="2"/>
        <v>2</v>
      </c>
      <c r="K24" s="39">
        <f t="shared" si="11"/>
        <v>12</v>
      </c>
      <c r="L24" s="69">
        <f t="shared" si="4"/>
        <v>45.939361942407963</v>
      </c>
      <c r="N24" s="62">
        <f t="shared" si="5"/>
        <v>20766.928735444006</v>
      </c>
      <c r="O24" s="20">
        <f t="shared" si="3"/>
        <v>16613.542988355206</v>
      </c>
      <c r="P24" s="64">
        <f t="shared" si="12"/>
        <v>2</v>
      </c>
      <c r="Q24" s="5"/>
    </row>
    <row r="25" spans="1:18" x14ac:dyDescent="0.25">
      <c r="A25" s="10"/>
      <c r="B25" s="23">
        <f t="shared" si="6"/>
        <v>61</v>
      </c>
      <c r="C25" s="28">
        <f t="shared" si="7"/>
        <v>106775.79653091964</v>
      </c>
      <c r="D25" s="19">
        <f t="shared" si="0"/>
        <v>17019.336557455888</v>
      </c>
      <c r="E25" s="29">
        <f t="shared" si="1"/>
        <v>6189.7566544187766</v>
      </c>
      <c r="F25" s="29">
        <f t="shared" si="8"/>
        <v>-1547.4391636046942</v>
      </c>
      <c r="G25" s="30">
        <f t="shared" si="9"/>
        <v>128437.45057918961</v>
      </c>
      <c r="I25" s="38">
        <f t="shared" si="10"/>
        <v>12</v>
      </c>
      <c r="J25" s="39">
        <f t="shared" si="2"/>
        <v>2</v>
      </c>
      <c r="K25" s="39">
        <f t="shared" si="11"/>
        <v>14</v>
      </c>
      <c r="L25" s="69">
        <f t="shared" si="4"/>
        <v>46.858692669625377</v>
      </c>
      <c r="N25" s="62">
        <f t="shared" si="5"/>
        <v>21274.17069681986</v>
      </c>
      <c r="O25" s="20">
        <f t="shared" si="3"/>
        <v>17019.336557455888</v>
      </c>
      <c r="P25" s="64">
        <f t="shared" si="12"/>
        <v>2</v>
      </c>
      <c r="Q25" s="5"/>
    </row>
    <row r="26" spans="1:18" x14ac:dyDescent="0.25">
      <c r="A26" s="10"/>
      <c r="B26" s="23">
        <f t="shared" si="6"/>
        <v>62</v>
      </c>
      <c r="C26" s="28">
        <f t="shared" si="7"/>
        <v>128437.45057918961</v>
      </c>
      <c r="D26" s="19">
        <f t="shared" si="0"/>
        <v>17435.041824551328</v>
      </c>
      <c r="E26" s="29">
        <f t="shared" si="1"/>
        <v>7293.6246201870472</v>
      </c>
      <c r="F26" s="29">
        <f t="shared" si="8"/>
        <v>-1823.4061550467618</v>
      </c>
      <c r="G26" s="30">
        <f t="shared" si="9"/>
        <v>151342.7108688812</v>
      </c>
      <c r="I26" s="38">
        <f t="shared" si="10"/>
        <v>14</v>
      </c>
      <c r="J26" s="39">
        <f t="shared" si="2"/>
        <v>2</v>
      </c>
      <c r="K26" s="39">
        <f t="shared" si="11"/>
        <v>16</v>
      </c>
      <c r="L26" s="69">
        <f t="shared" si="4"/>
        <v>47.796420887584297</v>
      </c>
      <c r="N26" s="62">
        <f t="shared" si="5"/>
        <v>21793.80228068916</v>
      </c>
      <c r="O26" s="20">
        <f t="shared" si="3"/>
        <v>17435.041824551328</v>
      </c>
      <c r="P26" s="64">
        <f t="shared" si="12"/>
        <v>2</v>
      </c>
      <c r="Q26" s="5"/>
      <c r="R26" s="4"/>
    </row>
    <row r="27" spans="1:18" x14ac:dyDescent="0.25">
      <c r="A27" s="10"/>
      <c r="B27" s="23">
        <f t="shared" si="6"/>
        <v>63</v>
      </c>
      <c r="C27" s="28">
        <f t="shared" si="7"/>
        <v>151342.7108688812</v>
      </c>
      <c r="D27" s="19">
        <f t="shared" si="0"/>
        <v>17860.900887507582</v>
      </c>
      <c r="E27" s="29">
        <f t="shared" si="1"/>
        <v>8460.1805878194409</v>
      </c>
      <c r="F27" s="29">
        <f t="shared" si="8"/>
        <v>-2115.0451469548602</v>
      </c>
      <c r="G27" s="30">
        <f t="shared" si="9"/>
        <v>175548.74719725337</v>
      </c>
      <c r="I27" s="38">
        <f t="shared" si="10"/>
        <v>16</v>
      </c>
      <c r="J27" s="39">
        <f t="shared" si="2"/>
        <v>2</v>
      </c>
      <c r="K27" s="39">
        <f t="shared" si="11"/>
        <v>18</v>
      </c>
      <c r="L27" s="69">
        <f t="shared" si="4"/>
        <v>48.752914763752166</v>
      </c>
      <c r="N27" s="62">
        <f t="shared" si="5"/>
        <v>22326.126109384477</v>
      </c>
      <c r="O27" s="20">
        <f t="shared" si="3"/>
        <v>17860.900887507582</v>
      </c>
      <c r="P27" s="64">
        <f t="shared" si="12"/>
        <v>2</v>
      </c>
      <c r="Q27" s="5"/>
    </row>
    <row r="28" spans="1:18" x14ac:dyDescent="0.25">
      <c r="A28" s="10"/>
      <c r="B28" s="23">
        <f t="shared" si="6"/>
        <v>64</v>
      </c>
      <c r="C28" s="28">
        <f t="shared" si="7"/>
        <v>175548.74719725337</v>
      </c>
      <c r="D28" s="19">
        <f t="shared" si="0"/>
        <v>18297.16175754448</v>
      </c>
      <c r="E28" s="29">
        <f t="shared" si="1"/>
        <v>9692.2954477398926</v>
      </c>
      <c r="F28" s="29">
        <f t="shared" si="8"/>
        <v>-2423.0738619349731</v>
      </c>
      <c r="G28" s="30">
        <f t="shared" si="9"/>
        <v>201115.13054060275</v>
      </c>
      <c r="I28" s="38">
        <f t="shared" si="10"/>
        <v>18</v>
      </c>
      <c r="J28" s="39">
        <f t="shared" si="2"/>
        <v>2</v>
      </c>
      <c r="K28" s="39">
        <f t="shared" si="11"/>
        <v>20</v>
      </c>
      <c r="L28" s="69">
        <f t="shared" si="4"/>
        <v>49.728549833301408</v>
      </c>
      <c r="N28" s="62">
        <f t="shared" si="5"/>
        <v>22871.452196930601</v>
      </c>
      <c r="O28" s="20">
        <f t="shared" si="3"/>
        <v>18297.16175754448</v>
      </c>
      <c r="P28" s="64">
        <f t="shared" si="12"/>
        <v>2</v>
      </c>
      <c r="Q28" s="5"/>
    </row>
    <row r="29" spans="1:18" x14ac:dyDescent="0.25">
      <c r="A29" s="10"/>
      <c r="B29" s="23">
        <f t="shared" si="6"/>
        <v>65</v>
      </c>
      <c r="C29" s="28">
        <f t="shared" si="7"/>
        <v>201115.13054060275</v>
      </c>
      <c r="D29" s="19">
        <f t="shared" si="0"/>
        <v>18744.07850367207</v>
      </c>
      <c r="E29" s="29">
        <f t="shared" si="1"/>
        <v>10992.960452213742</v>
      </c>
      <c r="F29" s="29">
        <f t="shared" si="8"/>
        <v>-2748.2401130534354</v>
      </c>
      <c r="G29" s="30">
        <f t="shared" si="9"/>
        <v>228103.92938343511</v>
      </c>
      <c r="I29" s="38">
        <f t="shared" si="10"/>
        <v>20</v>
      </c>
      <c r="J29" s="39">
        <f t="shared" si="2"/>
        <v>2</v>
      </c>
      <c r="K29" s="39">
        <f t="shared" si="11"/>
        <v>22</v>
      </c>
      <c r="L29" s="69">
        <f t="shared" si="4"/>
        <v>50.723709146550682</v>
      </c>
      <c r="N29" s="62">
        <f t="shared" si="5"/>
        <v>23430.098129590086</v>
      </c>
      <c r="O29" s="20">
        <f t="shared" si="3"/>
        <v>18744.07850367207</v>
      </c>
      <c r="P29" s="64">
        <f t="shared" si="12"/>
        <v>2</v>
      </c>
      <c r="Q29" s="5"/>
    </row>
    <row r="30" spans="1:18" x14ac:dyDescent="0.25">
      <c r="A30" s="10"/>
      <c r="B30" s="23">
        <f t="shared" si="6"/>
        <v>66</v>
      </c>
      <c r="C30" s="28">
        <f t="shared" si="7"/>
        <v>228103.92938343511</v>
      </c>
      <c r="D30" s="19">
        <f t="shared" si="0"/>
        <v>19201.911400654961</v>
      </c>
      <c r="E30" s="29">
        <f t="shared" si="1"/>
        <v>12365.292039204505</v>
      </c>
      <c r="F30" s="29">
        <f t="shared" si="8"/>
        <v>-3091.3230098011263</v>
      </c>
      <c r="G30" s="30">
        <f t="shared" si="9"/>
        <v>256579.80981349346</v>
      </c>
      <c r="I30" s="38">
        <f t="shared" si="10"/>
        <v>22</v>
      </c>
      <c r="J30" s="39">
        <f t="shared" si="2"/>
        <v>2</v>
      </c>
      <c r="K30" s="39">
        <f t="shared" si="11"/>
        <v>24</v>
      </c>
      <c r="L30" s="69">
        <f t="shared" si="4"/>
        <v>51.738783419356722</v>
      </c>
      <c r="N30" s="62">
        <f t="shared" si="5"/>
        <v>24002.389250818702</v>
      </c>
      <c r="O30" s="20">
        <f t="shared" si="3"/>
        <v>19201.911400654961</v>
      </c>
      <c r="P30" s="64">
        <f t="shared" si="12"/>
        <v>2</v>
      </c>
      <c r="Q30" s="5"/>
    </row>
    <row r="31" spans="1:18" ht="15.75" thickBot="1" x14ac:dyDescent="0.3">
      <c r="A31" s="10"/>
      <c r="B31" s="24">
        <f t="shared" si="6"/>
        <v>67</v>
      </c>
      <c r="C31" s="28">
        <f t="shared" si="7"/>
        <v>256579.80981349346</v>
      </c>
      <c r="D31" s="19">
        <f t="shared" si="0"/>
        <v>19670.927080590813</v>
      </c>
      <c r="E31" s="29">
        <f t="shared" si="1"/>
        <v>13812.536844704213</v>
      </c>
      <c r="F31" s="29">
        <f t="shared" si="8"/>
        <v>-3453.1342111760532</v>
      </c>
      <c r="G31" s="30">
        <f t="shared" si="9"/>
        <v>286610.13952761237</v>
      </c>
      <c r="I31" s="40">
        <f t="shared" si="10"/>
        <v>24</v>
      </c>
      <c r="J31" s="41">
        <f t="shared" si="2"/>
        <v>2</v>
      </c>
      <c r="K31" s="41">
        <f t="shared" si="11"/>
        <v>26</v>
      </c>
      <c r="L31" s="70">
        <f t="shared" si="4"/>
        <v>52.77417118651578</v>
      </c>
      <c r="M31" s="7"/>
      <c r="N31" s="65">
        <f t="shared" si="5"/>
        <v>24588.658850738513</v>
      </c>
      <c r="O31" s="66">
        <f t="shared" si="3"/>
        <v>19670.927080590813</v>
      </c>
      <c r="P31" s="67">
        <f t="shared" si="12"/>
        <v>2</v>
      </c>
      <c r="Q31" s="5"/>
    </row>
    <row r="32" spans="1:18" x14ac:dyDescent="0.25">
      <c r="B32" s="71">
        <v>68</v>
      </c>
      <c r="C32" s="50">
        <f>G31</f>
        <v>286610.13952761237</v>
      </c>
      <c r="D32" s="51">
        <f t="shared" ref="D32:D64" si="13">-12*$K$31*L32</f>
        <v>-16795.047034969299</v>
      </c>
      <c r="E32" s="42">
        <f t="shared" si="1"/>
        <v>13490.754624632153</v>
      </c>
      <c r="F32" s="42">
        <f t="shared" ref="F32" si="14">-25%*E32</f>
        <v>-3372.6886561580382</v>
      </c>
      <c r="G32" s="43">
        <f t="shared" ref="G32" si="15">SUM(C32:F32)</f>
        <v>279933.15846111713</v>
      </c>
      <c r="L32" s="68">
        <f t="shared" si="4"/>
        <v>53.830278958234928</v>
      </c>
      <c r="N32" s="1"/>
      <c r="O32" s="1"/>
    </row>
    <row r="33" spans="2:15" x14ac:dyDescent="0.25">
      <c r="B33" s="72">
        <f>B32+1</f>
        <v>69</v>
      </c>
      <c r="C33" s="52">
        <f>G32</f>
        <v>279933.15846111713</v>
      </c>
      <c r="D33" s="49">
        <f t="shared" si="13"/>
        <v>-17131.146670477203</v>
      </c>
      <c r="E33" s="29">
        <f t="shared" si="1"/>
        <v>13140.100589531998</v>
      </c>
      <c r="F33" s="29">
        <f t="shared" ref="F33" si="16">-25%*E33</f>
        <v>-3285.0251473829994</v>
      </c>
      <c r="G33" s="30">
        <f t="shared" ref="G33" si="17">SUM(C33:F33)</f>
        <v>272657.08723278897</v>
      </c>
      <c r="L33" s="69">
        <f t="shared" si="4"/>
        <v>54.907521379734625</v>
      </c>
      <c r="N33" s="1"/>
      <c r="O33" s="1"/>
    </row>
    <row r="34" spans="2:15" x14ac:dyDescent="0.25">
      <c r="B34" s="72">
        <f t="shared" ref="B34:B46" si="18">B33+1</f>
        <v>70</v>
      </c>
      <c r="C34" s="52">
        <f t="shared" ref="C34:C46" si="19">G33</f>
        <v>272657.08723278897</v>
      </c>
      <c r="D34" s="49">
        <f t="shared" si="13"/>
        <v>-17473.972274942109</v>
      </c>
      <c r="E34" s="29">
        <f t="shared" si="1"/>
        <v>12759.155747892342</v>
      </c>
      <c r="F34" s="29">
        <f t="shared" ref="F34:F46" si="20">-25%*E34</f>
        <v>-3189.7889369730856</v>
      </c>
      <c r="G34" s="30">
        <f t="shared" ref="G34:G46" si="21">SUM(C34:F34)</f>
        <v>264752.48176876613</v>
      </c>
      <c r="L34" s="69">
        <f t="shared" si="4"/>
        <v>56.006321394045216</v>
      </c>
      <c r="N34" s="1"/>
      <c r="O34" s="1"/>
    </row>
    <row r="35" spans="2:15" x14ac:dyDescent="0.25">
      <c r="B35" s="72">
        <f t="shared" si="18"/>
        <v>71</v>
      </c>
      <c r="C35" s="52">
        <f t="shared" si="19"/>
        <v>264752.48176876613</v>
      </c>
      <c r="D35" s="49">
        <f t="shared" si="13"/>
        <v>-17823.658447315131</v>
      </c>
      <c r="E35" s="29">
        <f t="shared" si="1"/>
        <v>12346.441166072551</v>
      </c>
      <c r="F35" s="29">
        <f t="shared" si="20"/>
        <v>-3086.6102915181377</v>
      </c>
      <c r="G35" s="30">
        <f t="shared" si="21"/>
        <v>256188.65419600543</v>
      </c>
      <c r="L35" s="69">
        <f t="shared" si="4"/>
        <v>57.127110408061313</v>
      </c>
      <c r="N35" s="1"/>
      <c r="O35" s="1"/>
    </row>
    <row r="36" spans="2:15" x14ac:dyDescent="0.25">
      <c r="B36" s="72">
        <f t="shared" si="18"/>
        <v>72</v>
      </c>
      <c r="C36" s="52">
        <f t="shared" si="19"/>
        <v>256188.65419600543</v>
      </c>
      <c r="D36" s="49">
        <f t="shared" si="13"/>
        <v>-18180.34248011879</v>
      </c>
      <c r="E36" s="29">
        <f t="shared" si="1"/>
        <v>11900.415585794333</v>
      </c>
      <c r="F36" s="29">
        <f t="shared" si="20"/>
        <v>-2975.1038964485833</v>
      </c>
      <c r="G36" s="30">
        <f t="shared" si="21"/>
        <v>246933.62340523239</v>
      </c>
      <c r="L36" s="69">
        <f t="shared" si="4"/>
        <v>58.270328461919199</v>
      </c>
    </row>
    <row r="37" spans="2:15" x14ac:dyDescent="0.25">
      <c r="B37" s="72">
        <f t="shared" si="18"/>
        <v>73</v>
      </c>
      <c r="C37" s="52">
        <f t="shared" si="19"/>
        <v>246933.62340523239</v>
      </c>
      <c r="D37" s="49">
        <f t="shared" si="13"/>
        <v>-18544.164413350307</v>
      </c>
      <c r="E37" s="29">
        <f t="shared" si="1"/>
        <v>11419.472949594105</v>
      </c>
      <c r="F37" s="29">
        <f t="shared" si="20"/>
        <v>-2854.8682373985262</v>
      </c>
      <c r="G37" s="30">
        <f t="shared" si="21"/>
        <v>236954.06370407765</v>
      </c>
      <c r="L37" s="69">
        <f t="shared" si="4"/>
        <v>59.436424401763809</v>
      </c>
    </row>
    <row r="38" spans="2:15" x14ac:dyDescent="0.25">
      <c r="B38" s="72">
        <f t="shared" si="18"/>
        <v>74</v>
      </c>
      <c r="C38" s="52">
        <f t="shared" si="19"/>
        <v>236954.06370407765</v>
      </c>
      <c r="D38" s="49">
        <f t="shared" si="13"/>
        <v>-18915.267089463599</v>
      </c>
      <c r="E38" s="29">
        <f t="shared" si="1"/>
        <v>10901.939830730704</v>
      </c>
      <c r="F38" s="29">
        <f t="shared" si="20"/>
        <v>-2725.4849576826759</v>
      </c>
      <c r="G38" s="30">
        <f t="shared" si="21"/>
        <v>226215.25148766208</v>
      </c>
      <c r="L38" s="69">
        <f t="shared" si="4"/>
        <v>60.625856055973074</v>
      </c>
    </row>
    <row r="39" spans="2:15" x14ac:dyDescent="0.25">
      <c r="B39" s="72">
        <f t="shared" si="18"/>
        <v>75</v>
      </c>
      <c r="C39" s="52">
        <f t="shared" si="19"/>
        <v>226215.25148766208</v>
      </c>
      <c r="D39" s="49">
        <f t="shared" si="13"/>
        <v>-19293.796209451561</v>
      </c>
      <c r="E39" s="29">
        <f t="shared" si="1"/>
        <v>10346.072763910526</v>
      </c>
      <c r="F39" s="29">
        <f t="shared" si="20"/>
        <v>-2586.5181909776315</v>
      </c>
      <c r="G39" s="30">
        <f t="shared" si="21"/>
        <v>214681.0098511434</v>
      </c>
      <c r="L39" s="69">
        <f t="shared" si="4"/>
        <v>61.839090414908853</v>
      </c>
    </row>
    <row r="40" spans="2:15" x14ac:dyDescent="0.25">
      <c r="B40" s="72">
        <f t="shared" si="18"/>
        <v>76</v>
      </c>
      <c r="C40" s="52">
        <f t="shared" si="19"/>
        <v>214681.0098511434</v>
      </c>
      <c r="D40" s="49">
        <f t="shared" si="13"/>
        <v>-19679.90039005068</v>
      </c>
      <c r="E40" s="29">
        <f t="shared" si="1"/>
        <v>9750.0554730546373</v>
      </c>
      <c r="F40" s="29">
        <f t="shared" si="20"/>
        <v>-2437.5138682636593</v>
      </c>
      <c r="G40" s="30">
        <f t="shared" si="21"/>
        <v>202313.65106588372</v>
      </c>
      <c r="L40" s="69">
        <f t="shared" si="4"/>
        <v>63.076603814264999</v>
      </c>
    </row>
    <row r="41" spans="2:15" x14ac:dyDescent="0.25">
      <c r="B41" s="72">
        <f t="shared" si="18"/>
        <v>77</v>
      </c>
      <c r="C41" s="52">
        <f t="shared" si="19"/>
        <v>202313.65106588372</v>
      </c>
      <c r="D41" s="49">
        <f t="shared" si="13"/>
        <v>-20073.73122209038</v>
      </c>
      <c r="E41" s="29">
        <f t="shared" si="1"/>
        <v>9111.995992189668</v>
      </c>
      <c r="F41" s="29">
        <f t="shared" si="20"/>
        <v>-2277.998998047417</v>
      </c>
      <c r="G41" s="30">
        <f t="shared" si="21"/>
        <v>189073.91683793563</v>
      </c>
      <c r="L41" s="69">
        <f t="shared" si="4"/>
        <v>64.338882122084556</v>
      </c>
    </row>
    <row r="42" spans="2:15" x14ac:dyDescent="0.25">
      <c r="B42" s="72">
        <f t="shared" si="18"/>
        <v>78</v>
      </c>
      <c r="C42" s="52">
        <f t="shared" si="19"/>
        <v>189073.91683793563</v>
      </c>
      <c r="D42" s="49">
        <f t="shared" si="13"/>
        <v>-20475.443330010094</v>
      </c>
      <c r="E42" s="29">
        <f t="shared" si="1"/>
        <v>8429.9236753962759</v>
      </c>
      <c r="F42" s="29">
        <f t="shared" si="20"/>
        <v>-2107.480918849069</v>
      </c>
      <c r="G42" s="30">
        <f t="shared" si="21"/>
        <v>174920.91626447273</v>
      </c>
      <c r="L42" s="69">
        <f t="shared" si="4"/>
        <v>65.626420929519526</v>
      </c>
    </row>
    <row r="43" spans="2:15" x14ac:dyDescent="0.25">
      <c r="B43" s="72">
        <f t="shared" si="18"/>
        <v>79</v>
      </c>
      <c r="C43" s="52">
        <f t="shared" si="19"/>
        <v>174920.91626447273</v>
      </c>
      <c r="D43" s="49">
        <f t="shared" si="13"/>
        <v>-20885.194432567318</v>
      </c>
      <c r="E43" s="29">
        <f t="shared" si="1"/>
        <v>7701.7860915952715</v>
      </c>
      <c r="F43" s="29">
        <f t="shared" si="20"/>
        <v>-1925.4465228988179</v>
      </c>
      <c r="G43" s="30">
        <f t="shared" si="21"/>
        <v>159812.06140060187</v>
      </c>
      <c r="L43" s="69">
        <f t="shared" si="4"/>
        <v>66.939725745408069</v>
      </c>
    </row>
    <row r="44" spans="2:15" x14ac:dyDescent="0.25">
      <c r="B44" s="72">
        <f t="shared" si="18"/>
        <v>80</v>
      </c>
      <c r="C44" s="52">
        <f t="shared" si="19"/>
        <v>159812.06140060187</v>
      </c>
      <c r="D44" s="49">
        <f t="shared" si="13"/>
        <v>-21303.145404760617</v>
      </c>
      <c r="E44" s="29">
        <f t="shared" si="1"/>
        <v>6925.4457997920636</v>
      </c>
      <c r="F44" s="29">
        <f t="shared" si="20"/>
        <v>-1731.3614499480159</v>
      </c>
      <c r="G44" s="30">
        <f t="shared" si="21"/>
        <v>143703.00034568532</v>
      </c>
      <c r="L44" s="69">
        <f t="shared" si="4"/>
        <v>68.279312194745572</v>
      </c>
    </row>
    <row r="45" spans="2:15" x14ac:dyDescent="0.25">
      <c r="B45" s="72">
        <f t="shared" si="18"/>
        <v>81</v>
      </c>
      <c r="C45" s="52">
        <f t="shared" si="19"/>
        <v>143703.00034568532</v>
      </c>
      <c r="D45" s="49">
        <f t="shared" si="13"/>
        <v>-21729.460340991762</v>
      </c>
      <c r="E45" s="29">
        <f t="shared" si="1"/>
        <v>6098.6770002346784</v>
      </c>
      <c r="F45" s="29">
        <f t="shared" si="20"/>
        <v>-1524.6692500586696</v>
      </c>
      <c r="G45" s="30">
        <f t="shared" si="21"/>
        <v>126547.54775486956</v>
      </c>
      <c r="L45" s="69">
        <f t="shared" si="4"/>
        <v>69.64570622112744</v>
      </c>
    </row>
    <row r="46" spans="2:15" x14ac:dyDescent="0.25">
      <c r="B46" s="72">
        <f t="shared" si="18"/>
        <v>82</v>
      </c>
      <c r="C46" s="52">
        <f t="shared" si="19"/>
        <v>126547.54775486956</v>
      </c>
      <c r="D46" s="49">
        <f t="shared" si="13"/>
        <v>-22164.306619491876</v>
      </c>
      <c r="E46" s="29">
        <f t="shared" si="1"/>
        <v>5219.1620567688842</v>
      </c>
      <c r="F46" s="29">
        <f t="shared" si="20"/>
        <v>-1304.7905141922211</v>
      </c>
      <c r="G46" s="30">
        <f t="shared" si="21"/>
        <v>108297.61267795434</v>
      </c>
      <c r="L46" s="69">
        <f t="shared" si="4"/>
        <v>71.039444293243193</v>
      </c>
    </row>
    <row r="47" spans="2:15" x14ac:dyDescent="0.25">
      <c r="B47" s="72">
        <f t="shared" ref="B47:B64" si="22">B46+1</f>
        <v>83</v>
      </c>
      <c r="C47" s="52">
        <f t="shared" ref="C47:C64" si="23">G46</f>
        <v>108297.61267795434</v>
      </c>
      <c r="D47" s="49">
        <f t="shared" si="13"/>
        <v>-22607.854968036903</v>
      </c>
      <c r="E47" s="29">
        <f t="shared" si="1"/>
        <v>4284.4878854958724</v>
      </c>
      <c r="F47" s="29">
        <f t="shared" ref="F47:F64" si="24">-25%*E47</f>
        <v>-1071.1219713739681</v>
      </c>
      <c r="G47" s="30">
        <f t="shared" ref="G47:G64" si="25">SUM(C47:F47)</f>
        <v>88903.123624039334</v>
      </c>
      <c r="L47" s="69">
        <f t="shared" si="4"/>
        <v>72.461073615502897</v>
      </c>
    </row>
    <row r="48" spans="2:15" x14ac:dyDescent="0.25">
      <c r="B48" s="72">
        <f t="shared" si="22"/>
        <v>84</v>
      </c>
      <c r="C48" s="52">
        <f t="shared" si="23"/>
        <v>88903.123624039334</v>
      </c>
      <c r="D48" s="49">
        <f t="shared" si="13"/>
        <v>-23060.2795309781</v>
      </c>
      <c r="E48" s="29">
        <f t="shared" si="1"/>
        <v>3292.1422046530615</v>
      </c>
      <c r="F48" s="29">
        <f t="shared" si="24"/>
        <v>-823.03555116326538</v>
      </c>
      <c r="G48" s="30">
        <f t="shared" si="25"/>
        <v>68311.950746551025</v>
      </c>
      <c r="L48" s="69">
        <f t="shared" si="4"/>
        <v>73.911152342878523</v>
      </c>
    </row>
    <row r="49" spans="2:12" x14ac:dyDescent="0.25">
      <c r="B49" s="72">
        <f t="shared" si="22"/>
        <v>85</v>
      </c>
      <c r="C49" s="52">
        <f t="shared" si="23"/>
        <v>68311.950746551025</v>
      </c>
      <c r="D49" s="49">
        <f t="shared" si="13"/>
        <v>-23521.757937613969</v>
      </c>
      <c r="E49" s="29">
        <f t="shared" si="1"/>
        <v>2239.5096404468527</v>
      </c>
      <c r="F49" s="29">
        <f t="shared" si="24"/>
        <v>-559.87741011171317</v>
      </c>
      <c r="G49" s="30">
        <f t="shared" si="25"/>
        <v>46469.825039272189</v>
      </c>
      <c r="L49" s="69">
        <f t="shared" si="4"/>
        <v>75.390249800044771</v>
      </c>
    </row>
    <row r="50" spans="2:12" x14ac:dyDescent="0.25">
      <c r="B50" s="72">
        <f t="shared" si="22"/>
        <v>86</v>
      </c>
      <c r="C50" s="52">
        <f t="shared" si="23"/>
        <v>46469.825039272189</v>
      </c>
      <c r="D50" s="49">
        <f t="shared" si="13"/>
        <v>-23992.471371930449</v>
      </c>
      <c r="E50" s="29">
        <f t="shared" si="1"/>
        <v>1123.867683367087</v>
      </c>
      <c r="F50" s="29">
        <f t="shared" si="24"/>
        <v>-280.96692084177175</v>
      </c>
      <c r="G50" s="30">
        <f t="shared" si="25"/>
        <v>23320.254429867055</v>
      </c>
      <c r="L50" s="69">
        <f t="shared" si="4"/>
        <v>76.898946704905285</v>
      </c>
    </row>
    <row r="51" spans="2:12" x14ac:dyDescent="0.25">
      <c r="B51" s="72">
        <f t="shared" si="22"/>
        <v>87</v>
      </c>
      <c r="C51" s="52">
        <f t="shared" si="23"/>
        <v>23320.254429867055</v>
      </c>
      <c r="D51" s="49">
        <f t="shared" si="13"/>
        <v>-24472.604643736697</v>
      </c>
      <c r="E51" s="29">
        <f t="shared" si="1"/>
        <v>-57.61751069348211</v>
      </c>
      <c r="F51" s="29">
        <f t="shared" si="24"/>
        <v>14.404377673370528</v>
      </c>
      <c r="G51" s="30">
        <f t="shared" si="25"/>
        <v>-1195.5633468897536</v>
      </c>
      <c r="L51" s="69">
        <f t="shared" si="4"/>
        <v>78.437835396591979</v>
      </c>
    </row>
    <row r="52" spans="2:12" x14ac:dyDescent="0.25">
      <c r="B52" s="72">
        <f t="shared" si="22"/>
        <v>88</v>
      </c>
      <c r="C52" s="52">
        <f t="shared" si="23"/>
        <v>-1195.5633468897536</v>
      </c>
      <c r="D52" s="49">
        <f t="shared" si="13"/>
        <v>-24962.346261224462</v>
      </c>
      <c r="E52" s="29">
        <f t="shared" si="1"/>
        <v>-1307.8954804057109</v>
      </c>
      <c r="F52" s="29">
        <f t="shared" si="24"/>
        <v>326.97387010142774</v>
      </c>
      <c r="G52" s="30">
        <f t="shared" si="25"/>
        <v>-27138.831218418498</v>
      </c>
      <c r="L52" s="69">
        <f t="shared" si="4"/>
        <v>80.007520068027119</v>
      </c>
    </row>
    <row r="53" spans="2:12" x14ac:dyDescent="0.25">
      <c r="B53" s="72">
        <f t="shared" si="22"/>
        <v>89</v>
      </c>
      <c r="C53" s="52">
        <f t="shared" si="23"/>
        <v>-27138.831218418498</v>
      </c>
      <c r="D53" s="49">
        <f t="shared" si="13"/>
        <v>-25461.888504979481</v>
      </c>
      <c r="E53" s="29">
        <f t="shared" si="1"/>
        <v>-2630.0359861698994</v>
      </c>
      <c r="F53" s="29">
        <f t="shared" si="24"/>
        <v>657.50899654247485</v>
      </c>
      <c r="G53" s="30">
        <f t="shared" si="25"/>
        <v>-54573.246713025401</v>
      </c>
      <c r="L53" s="69">
        <f t="shared" si="4"/>
        <v>81.608617003139358</v>
      </c>
    </row>
    <row r="54" spans="2:12" x14ac:dyDescent="0.25">
      <c r="B54" s="72">
        <f t="shared" si="22"/>
        <v>90</v>
      </c>
      <c r="C54" s="52">
        <f t="shared" si="23"/>
        <v>-54573.246713025401</v>
      </c>
      <c r="D54" s="49">
        <f t="shared" si="13"/>
        <v>-25971.427503473995</v>
      </c>
      <c r="E54" s="29">
        <f t="shared" si="1"/>
        <v>-4027.2337108249699</v>
      </c>
      <c r="F54" s="29">
        <f t="shared" si="24"/>
        <v>1006.8084277062425</v>
      </c>
      <c r="G54" s="30">
        <f t="shared" si="25"/>
        <v>-83565.099499618111</v>
      </c>
      <c r="L54" s="69">
        <f t="shared" si="4"/>
        <v>83.241754818826905</v>
      </c>
    </row>
    <row r="55" spans="2:12" x14ac:dyDescent="0.25">
      <c r="B55" s="72">
        <f t="shared" si="22"/>
        <v>91</v>
      </c>
      <c r="C55" s="52">
        <f t="shared" si="23"/>
        <v>-83565.099499618111</v>
      </c>
      <c r="D55" s="49">
        <f t="shared" si="13"/>
        <v>-26491.163310069998</v>
      </c>
      <c r="E55" s="29">
        <f t="shared" si="1"/>
        <v>-5502.8131404844062</v>
      </c>
      <c r="F55" s="29">
        <f t="shared" si="24"/>
        <v>1375.7032851211015</v>
      </c>
      <c r="G55" s="30">
        <f t="shared" si="25"/>
        <v>-114183.37266505141</v>
      </c>
      <c r="L55" s="69">
        <f t="shared" si="4"/>
        <v>84.90757471176282</v>
      </c>
    </row>
    <row r="56" spans="2:12" x14ac:dyDescent="0.25">
      <c r="B56" s="72">
        <f t="shared" si="22"/>
        <v>92</v>
      </c>
      <c r="C56" s="52">
        <f t="shared" si="23"/>
        <v>-114183.37266505141</v>
      </c>
      <c r="D56" s="49">
        <f t="shared" si="13"/>
        <v>-27021.299981563472</v>
      </c>
      <c r="E56" s="29">
        <f t="shared" si="1"/>
        <v>-7060.2336323307454</v>
      </c>
      <c r="F56" s="29">
        <f t="shared" si="24"/>
        <v>1765.0584080826864</v>
      </c>
      <c r="G56" s="30">
        <f t="shared" si="25"/>
        <v>-146499.84787086296</v>
      </c>
      <c r="L56" s="69">
        <f t="shared" si="4"/>
        <v>86.606730710139331</v>
      </c>
    </row>
    <row r="57" spans="2:12" x14ac:dyDescent="0.25">
      <c r="B57" s="72">
        <f t="shared" si="22"/>
        <v>93</v>
      </c>
      <c r="C57" s="52">
        <f t="shared" si="23"/>
        <v>-146499.84787086296</v>
      </c>
      <c r="D57" s="49">
        <f t="shared" si="13"/>
        <v>-27562.045658300412</v>
      </c>
      <c r="E57" s="29">
        <f t="shared" si="1"/>
        <v>-8703.0946764581695</v>
      </c>
      <c r="F57" s="29">
        <f t="shared" si="24"/>
        <v>2175.7736691145424</v>
      </c>
      <c r="G57" s="30">
        <f t="shared" si="25"/>
        <v>-180589.214536507</v>
      </c>
      <c r="L57" s="69">
        <f t="shared" si="4"/>
        <v>88.339889930450042</v>
      </c>
    </row>
    <row r="58" spans="2:12" x14ac:dyDescent="0.25">
      <c r="B58" s="72">
        <f t="shared" si="22"/>
        <v>94</v>
      </c>
      <c r="C58" s="52">
        <f t="shared" si="23"/>
        <v>-180589.214536507</v>
      </c>
      <c r="D58" s="49">
        <f t="shared" si="13"/>
        <v>-28113.612645896166</v>
      </c>
      <c r="E58" s="29">
        <f t="shared" si="1"/>
        <v>-10435.14135912016</v>
      </c>
      <c r="F58" s="29">
        <f t="shared" si="24"/>
        <v>2608.78533978004</v>
      </c>
      <c r="G58" s="30">
        <f t="shared" si="25"/>
        <v>-216529.18320174332</v>
      </c>
      <c r="L58" s="69">
        <f t="shared" si="4"/>
        <v>90.107732839410787</v>
      </c>
    </row>
    <row r="59" spans="2:12" x14ac:dyDescent="0.25">
      <c r="B59" s="72">
        <f t="shared" si="22"/>
        <v>95</v>
      </c>
      <c r="C59" s="52">
        <f t="shared" si="23"/>
        <v>-216529.18320174332</v>
      </c>
      <c r="D59" s="49">
        <f t="shared" si="13"/>
        <v>-28676.217498590071</v>
      </c>
      <c r="E59" s="29">
        <f t="shared" si="1"/>
        <v>-12260.270035016671</v>
      </c>
      <c r="F59" s="29">
        <f t="shared" si="24"/>
        <v>3065.0675087541676</v>
      </c>
      <c r="G59" s="30">
        <f t="shared" si="25"/>
        <v>-254400.60322659588</v>
      </c>
      <c r="L59" s="69">
        <f t="shared" si="4"/>
        <v>91.910953521122025</v>
      </c>
    </row>
    <row r="60" spans="2:12" x14ac:dyDescent="0.25">
      <c r="B60" s="72">
        <f t="shared" si="22"/>
        <v>96</v>
      </c>
      <c r="C60" s="52">
        <f t="shared" si="23"/>
        <v>-254400.60322659588</v>
      </c>
      <c r="D60" s="49">
        <f t="shared" si="13"/>
        <v>-29250.081104268218</v>
      </c>
      <c r="E60" s="29">
        <f t="shared" si="1"/>
        <v>-14182.534216543207</v>
      </c>
      <c r="F60" s="29">
        <f t="shared" si="24"/>
        <v>3545.6335541358017</v>
      </c>
      <c r="G60" s="30">
        <f t="shared" si="25"/>
        <v>-294287.58499327151</v>
      </c>
      <c r="L60" s="69">
        <f t="shared" si="4"/>
        <v>93.750259949577625</v>
      </c>
    </row>
    <row r="61" spans="2:12" x14ac:dyDescent="0.25">
      <c r="B61" s="72">
        <f t="shared" si="22"/>
        <v>97</v>
      </c>
      <c r="C61" s="52">
        <f t="shared" si="23"/>
        <v>-294287.58499327151</v>
      </c>
      <c r="D61" s="49">
        <f t="shared" si="13"/>
        <v>-29835.428771187642</v>
      </c>
      <c r="E61" s="29">
        <f t="shared" si="1"/>
        <v>-16206.150688222959</v>
      </c>
      <c r="F61" s="29">
        <f t="shared" si="24"/>
        <v>4051.5376720557397</v>
      </c>
      <c r="G61" s="30">
        <f t="shared" si="25"/>
        <v>-336277.62678062636</v>
      </c>
      <c r="L61" s="69">
        <f t="shared" si="4"/>
        <v>95.626374266627053</v>
      </c>
    </row>
    <row r="62" spans="2:12" x14ac:dyDescent="0.25">
      <c r="B62" s="72">
        <f t="shared" si="22"/>
        <v>98</v>
      </c>
      <c r="C62" s="52">
        <f t="shared" si="23"/>
        <v>-336277.62678062636</v>
      </c>
      <c r="D62" s="49">
        <f t="shared" si="13"/>
        <v>-30432.490316436033</v>
      </c>
      <c r="E62" s="29">
        <f t="shared" si="1"/>
        <v>-18335.50585485312</v>
      </c>
      <c r="F62" s="29">
        <f t="shared" si="24"/>
        <v>4583.8764637132799</v>
      </c>
      <c r="G62" s="30">
        <f t="shared" si="25"/>
        <v>-380461.74648820225</v>
      </c>
      <c r="L62" s="69">
        <f t="shared" si="4"/>
        <v>97.540033065500111</v>
      </c>
    </row>
    <row r="63" spans="2:12" x14ac:dyDescent="0.25">
      <c r="B63" s="72">
        <f t="shared" si="22"/>
        <v>99</v>
      </c>
      <c r="C63" s="52">
        <f t="shared" si="23"/>
        <v>-380461.74648820225</v>
      </c>
      <c r="D63" s="49">
        <f t="shared" si="13"/>
        <v>-31041.500156161717</v>
      </c>
      <c r="E63" s="29">
        <f t="shared" si="1"/>
        <v>-20575.162332218199</v>
      </c>
      <c r="F63" s="29">
        <f t="shared" si="24"/>
        <v>5143.7905830545496</v>
      </c>
      <c r="G63" s="30">
        <f t="shared" si="25"/>
        <v>-426934.61839352763</v>
      </c>
      <c r="L63" s="69">
        <f t="shared" si="4"/>
        <v>99.491987680005508</v>
      </c>
    </row>
    <row r="64" spans="2:12" ht="15.75" thickBot="1" x14ac:dyDescent="0.3">
      <c r="B64" s="73">
        <f t="shared" si="22"/>
        <v>100</v>
      </c>
      <c r="C64" s="53">
        <f t="shared" si="23"/>
        <v>-426934.61839352763</v>
      </c>
      <c r="D64" s="54">
        <f t="shared" si="13"/>
        <v>-31662.697397609252</v>
      </c>
      <c r="E64" s="31">
        <f t="shared" si="1"/>
        <v>-22929.865789556847</v>
      </c>
      <c r="F64" s="31">
        <f t="shared" si="24"/>
        <v>5732.4664473892117</v>
      </c>
      <c r="G64" s="32">
        <f t="shared" si="25"/>
        <v>-475794.71513330447</v>
      </c>
      <c r="L64" s="70">
        <f t="shared" si="4"/>
        <v>101.48300447951684</v>
      </c>
    </row>
    <row r="65" spans="2:7" x14ac:dyDescent="0.25">
      <c r="B65" s="47"/>
      <c r="C65" s="48"/>
      <c r="D65" s="48"/>
      <c r="E65" s="29"/>
      <c r="F65" s="29"/>
      <c r="G65" s="29"/>
    </row>
    <row r="66" spans="2:7" x14ac:dyDescent="0.25">
      <c r="B66" s="47"/>
      <c r="C66" s="48"/>
      <c r="D66" s="48"/>
      <c r="E66" s="29"/>
      <c r="F66" s="29"/>
      <c r="G66" s="29"/>
    </row>
    <row r="67" spans="2:7" x14ac:dyDescent="0.25">
      <c r="B67" s="47"/>
      <c r="C67" s="48"/>
      <c r="D67" s="48"/>
      <c r="E67" s="29"/>
      <c r="F67" s="29"/>
      <c r="G67" s="29"/>
    </row>
    <row r="68" spans="2:7" x14ac:dyDescent="0.25">
      <c r="B68" s="47"/>
      <c r="C68" s="48"/>
      <c r="D68" s="48"/>
      <c r="E68" s="29"/>
      <c r="F68" s="29"/>
      <c r="G68" s="29"/>
    </row>
    <row r="69" spans="2:7" x14ac:dyDescent="0.25">
      <c r="B69" s="47"/>
      <c r="C69" s="48"/>
      <c r="D69" s="48"/>
      <c r="E69" s="29"/>
      <c r="F69" s="29"/>
      <c r="G69" s="29"/>
    </row>
    <row r="70" spans="2:7" x14ac:dyDescent="0.25">
      <c r="B70" s="47"/>
      <c r="C70" s="48"/>
      <c r="D70" s="48"/>
      <c r="E70" s="29"/>
      <c r="F70" s="29"/>
      <c r="G70" s="29"/>
    </row>
    <row r="71" spans="2:7" x14ac:dyDescent="0.25">
      <c r="B71" s="47"/>
      <c r="C71" s="48"/>
      <c r="D71" s="48"/>
      <c r="E71" s="29"/>
      <c r="F71" s="29"/>
      <c r="G71" s="29"/>
    </row>
    <row r="72" spans="2:7" x14ac:dyDescent="0.25">
      <c r="B72" s="47"/>
      <c r="C72" s="48"/>
      <c r="D72" s="48"/>
      <c r="E72" s="29"/>
      <c r="F72" s="29"/>
      <c r="G72" s="29"/>
    </row>
  </sheetData>
  <hyperlinks>
    <hyperlink ref="F2" r:id="rId1" location="d8161839-9053-4002-a701-f731150cac67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opLeftCell="A22" workbookViewId="0">
      <selection activeCell="G51" sqref="G51"/>
    </sheetView>
  </sheetViews>
  <sheetFormatPr baseColWidth="10" defaultRowHeight="15" x14ac:dyDescent="0.25"/>
  <cols>
    <col min="1" max="1" width="20" bestFit="1" customWidth="1"/>
    <col min="2" max="2" width="12" bestFit="1" customWidth="1"/>
    <col min="4" max="4" width="12" bestFit="1" customWidth="1"/>
    <col min="5" max="5" width="26.140625" bestFit="1" customWidth="1"/>
    <col min="7" max="7" width="16.85546875" bestFit="1" customWidth="1"/>
    <col min="8" max="8" width="16.85546875" customWidth="1"/>
    <col min="9" max="9" width="18.5703125" bestFit="1" customWidth="1"/>
  </cols>
  <sheetData>
    <row r="3" spans="1:9" x14ac:dyDescent="0.25">
      <c r="A3" t="s">
        <v>2</v>
      </c>
      <c r="B3" s="14" t="s">
        <v>8</v>
      </c>
    </row>
    <row r="4" spans="1:9" x14ac:dyDescent="0.25">
      <c r="A4" t="s">
        <v>9</v>
      </c>
      <c r="B4" s="14" t="s">
        <v>11</v>
      </c>
    </row>
    <row r="5" spans="1:9" x14ac:dyDescent="0.25">
      <c r="A5" t="s">
        <v>17</v>
      </c>
      <c r="B5" s="14" t="s">
        <v>18</v>
      </c>
    </row>
    <row r="6" spans="1:9" x14ac:dyDescent="0.25">
      <c r="A6" s="14"/>
    </row>
    <row r="7" spans="1:9" x14ac:dyDescent="0.25">
      <c r="A7" s="15" t="s">
        <v>5</v>
      </c>
      <c r="B7" s="13" t="s">
        <v>12</v>
      </c>
      <c r="C7" s="15" t="s">
        <v>6</v>
      </c>
      <c r="D7" s="15" t="s">
        <v>7</v>
      </c>
      <c r="E7" t="s">
        <v>13</v>
      </c>
      <c r="G7" t="s">
        <v>17</v>
      </c>
      <c r="I7" t="s">
        <v>14</v>
      </c>
    </row>
    <row r="8" spans="1:9" x14ac:dyDescent="0.25">
      <c r="A8" s="13">
        <v>2002</v>
      </c>
      <c r="B8" s="11">
        <v>54000</v>
      </c>
      <c r="C8" s="12">
        <v>0.191</v>
      </c>
      <c r="D8" s="11">
        <f t="shared" ref="D8:D16" si="0">C8*B8</f>
        <v>10314</v>
      </c>
      <c r="E8" s="7">
        <v>28626</v>
      </c>
      <c r="G8" s="6">
        <v>25.86</v>
      </c>
      <c r="H8" s="6"/>
      <c r="I8" s="10">
        <f t="shared" ref="I8:I30" si="1">B8/E8</f>
        <v>1.8863969817648292</v>
      </c>
    </row>
    <row r="9" spans="1:9" x14ac:dyDescent="0.25">
      <c r="A9" s="13">
        <v>2003</v>
      </c>
      <c r="B9" s="11">
        <v>61200</v>
      </c>
      <c r="C9" s="12">
        <v>0.19500000000000001</v>
      </c>
      <c r="D9" s="11">
        <f t="shared" si="0"/>
        <v>11934</v>
      </c>
      <c r="E9" s="7">
        <v>28938</v>
      </c>
      <c r="G9" s="6">
        <v>26.13</v>
      </c>
      <c r="H9" s="6"/>
      <c r="I9" s="10">
        <f t="shared" si="1"/>
        <v>2.114866265809662</v>
      </c>
    </row>
    <row r="10" spans="1:9" x14ac:dyDescent="0.25">
      <c r="A10" s="13">
        <v>2004</v>
      </c>
      <c r="B10" s="11">
        <v>61800</v>
      </c>
      <c r="C10" s="12">
        <v>0.19500000000000001</v>
      </c>
      <c r="D10" s="11">
        <f t="shared" si="0"/>
        <v>12051</v>
      </c>
      <c r="E10" s="7">
        <v>29060</v>
      </c>
      <c r="G10" s="6">
        <v>26.13</v>
      </c>
      <c r="H10" s="6"/>
      <c r="I10" s="10">
        <f t="shared" si="1"/>
        <v>2.1266345492085339</v>
      </c>
    </row>
    <row r="11" spans="1:9" x14ac:dyDescent="0.25">
      <c r="A11" s="13">
        <v>2005</v>
      </c>
      <c r="B11" s="11">
        <v>62400</v>
      </c>
      <c r="C11" s="12">
        <v>0.19500000000000001</v>
      </c>
      <c r="D11" s="11">
        <f t="shared" si="0"/>
        <v>12168</v>
      </c>
      <c r="E11" s="7">
        <v>29202</v>
      </c>
      <c r="G11" s="6">
        <v>26.13</v>
      </c>
      <c r="H11" s="6"/>
      <c r="I11" s="10">
        <f t="shared" si="1"/>
        <v>2.136839942469694</v>
      </c>
    </row>
    <row r="12" spans="1:9" x14ac:dyDescent="0.25">
      <c r="A12" s="13">
        <v>2006</v>
      </c>
      <c r="B12" s="11">
        <f>B13</f>
        <v>63000</v>
      </c>
      <c r="C12" s="12">
        <v>0.19500000000000001</v>
      </c>
      <c r="D12" s="11">
        <f t="shared" si="0"/>
        <v>12285</v>
      </c>
      <c r="E12" s="7">
        <v>29494</v>
      </c>
      <c r="G12" s="6">
        <v>26.13</v>
      </c>
      <c r="H12" s="6"/>
      <c r="I12" s="10">
        <f t="shared" si="1"/>
        <v>2.1360276666440634</v>
      </c>
    </row>
    <row r="13" spans="1:9" x14ac:dyDescent="0.25">
      <c r="A13" s="13">
        <v>2007</v>
      </c>
      <c r="B13" s="11">
        <v>63000</v>
      </c>
      <c r="C13" s="12">
        <v>0.19900000000000001</v>
      </c>
      <c r="D13" s="11">
        <f t="shared" si="0"/>
        <v>12537</v>
      </c>
      <c r="E13" s="7">
        <v>29951</v>
      </c>
      <c r="G13" s="6">
        <v>26.27</v>
      </c>
      <c r="H13" s="6"/>
      <c r="I13" s="10">
        <f t="shared" si="1"/>
        <v>2.1034356114987816</v>
      </c>
    </row>
    <row r="14" spans="1:9" x14ac:dyDescent="0.25">
      <c r="A14" s="13">
        <v>2008</v>
      </c>
      <c r="B14" s="11">
        <v>63600</v>
      </c>
      <c r="C14" s="12">
        <v>0.19900000000000001</v>
      </c>
      <c r="D14" s="11">
        <f t="shared" si="0"/>
        <v>12656.400000000001</v>
      </c>
      <c r="E14" s="7">
        <v>30625</v>
      </c>
      <c r="G14" s="6">
        <v>26.56</v>
      </c>
      <c r="H14" s="6"/>
      <c r="I14" s="10">
        <f t="shared" si="1"/>
        <v>2.0767346938775511</v>
      </c>
    </row>
    <row r="15" spans="1:9" x14ac:dyDescent="0.25">
      <c r="A15" s="13">
        <v>2009</v>
      </c>
      <c r="B15" s="11">
        <v>64800</v>
      </c>
      <c r="C15" s="12">
        <v>0.19900000000000001</v>
      </c>
      <c r="D15" s="11">
        <f t="shared" si="0"/>
        <v>12895.2</v>
      </c>
      <c r="E15" s="7">
        <v>30506</v>
      </c>
      <c r="G15" s="6">
        <v>27.2</v>
      </c>
      <c r="H15" s="6"/>
      <c r="I15" s="10">
        <f t="shared" si="1"/>
        <v>2.1241722939749557</v>
      </c>
    </row>
    <row r="16" spans="1:9" x14ac:dyDescent="0.25">
      <c r="A16" s="13">
        <v>2010</v>
      </c>
      <c r="B16" s="11">
        <f>B17</f>
        <v>66000</v>
      </c>
      <c r="C16" s="12">
        <v>0.19900000000000001</v>
      </c>
      <c r="D16" s="11">
        <f t="shared" si="0"/>
        <v>13134</v>
      </c>
      <c r="E16" s="7">
        <v>31144</v>
      </c>
      <c r="G16" s="6">
        <v>27.2</v>
      </c>
      <c r="H16" s="6"/>
      <c r="I16" s="10">
        <f t="shared" si="1"/>
        <v>2.1191882866683791</v>
      </c>
    </row>
    <row r="17" spans="1:9" x14ac:dyDescent="0.25">
      <c r="A17" s="13">
        <v>2011</v>
      </c>
      <c r="B17" s="11">
        <v>66000</v>
      </c>
      <c r="C17" s="12">
        <v>0.19900000000000001</v>
      </c>
      <c r="D17" s="11">
        <f t="shared" ref="D17" si="2">C17*B17</f>
        <v>13134</v>
      </c>
      <c r="E17" s="7">
        <v>32100</v>
      </c>
      <c r="G17" s="6">
        <v>27.47</v>
      </c>
      <c r="H17" s="6"/>
      <c r="I17" s="10">
        <f t="shared" si="1"/>
        <v>2.05607476635514</v>
      </c>
    </row>
    <row r="18" spans="1:9" x14ac:dyDescent="0.25">
      <c r="A18" s="13">
        <v>2012</v>
      </c>
      <c r="B18" s="11">
        <v>67200</v>
      </c>
      <c r="C18" s="12">
        <v>0.19600000000000001</v>
      </c>
      <c r="D18" s="11">
        <f t="shared" ref="D18:D27" si="3">C18*B18</f>
        <v>13171.2</v>
      </c>
      <c r="E18" s="7">
        <v>33002</v>
      </c>
      <c r="G18" s="6">
        <v>28.07</v>
      </c>
      <c r="H18" s="6"/>
      <c r="I18" s="10">
        <f t="shared" si="1"/>
        <v>2.0362402278649778</v>
      </c>
    </row>
    <row r="19" spans="1:9" x14ac:dyDescent="0.25">
      <c r="A19" s="13">
        <v>2013</v>
      </c>
      <c r="B19" s="11">
        <v>69600</v>
      </c>
      <c r="C19" s="12">
        <v>0.189</v>
      </c>
      <c r="D19" s="11">
        <f t="shared" si="3"/>
        <v>13154.4</v>
      </c>
      <c r="E19" s="7">
        <v>33659</v>
      </c>
      <c r="G19" s="6">
        <v>28.14</v>
      </c>
      <c r="H19" s="6"/>
      <c r="I19" s="10">
        <f t="shared" si="1"/>
        <v>2.0677976172791825</v>
      </c>
    </row>
    <row r="20" spans="1:9" x14ac:dyDescent="0.25">
      <c r="A20" s="13">
        <v>2014</v>
      </c>
      <c r="B20" s="11">
        <v>71400</v>
      </c>
      <c r="C20" s="12">
        <v>0.189</v>
      </c>
      <c r="D20" s="11">
        <f t="shared" si="3"/>
        <v>13494.6</v>
      </c>
      <c r="E20" s="7">
        <v>34514</v>
      </c>
      <c r="G20" s="6">
        <v>28.61</v>
      </c>
      <c r="H20" s="6"/>
      <c r="I20" s="10">
        <f t="shared" si="1"/>
        <v>2.0687257344845569</v>
      </c>
    </row>
    <row r="21" spans="1:9" x14ac:dyDescent="0.25">
      <c r="A21" s="13">
        <v>2015</v>
      </c>
      <c r="B21" s="11">
        <v>72600</v>
      </c>
      <c r="C21" s="12">
        <v>0.187</v>
      </c>
      <c r="D21" s="11">
        <f t="shared" si="3"/>
        <v>13576.2</v>
      </c>
      <c r="E21" s="7">
        <v>35363</v>
      </c>
      <c r="G21" s="6">
        <v>29.21</v>
      </c>
      <c r="H21" s="6"/>
      <c r="I21" s="10">
        <f t="shared" si="1"/>
        <v>2.0529932415236263</v>
      </c>
    </row>
    <row r="22" spans="1:9" x14ac:dyDescent="0.25">
      <c r="A22" s="13">
        <v>2016</v>
      </c>
      <c r="B22" s="11">
        <v>74400</v>
      </c>
      <c r="C22" s="12">
        <v>0.187</v>
      </c>
      <c r="D22" s="11">
        <f t="shared" si="3"/>
        <v>13912.8</v>
      </c>
      <c r="E22" s="7">
        <v>36187</v>
      </c>
      <c r="G22" s="6">
        <v>30.45</v>
      </c>
      <c r="H22" s="6"/>
      <c r="I22" s="10">
        <f t="shared" si="1"/>
        <v>2.0559869566418878</v>
      </c>
    </row>
    <row r="23" spans="1:9" x14ac:dyDescent="0.25">
      <c r="A23" s="13">
        <v>2017</v>
      </c>
      <c r="B23" s="11">
        <v>76200</v>
      </c>
      <c r="C23" s="12">
        <v>0.187</v>
      </c>
      <c r="D23" s="11">
        <f t="shared" si="3"/>
        <v>14249.4</v>
      </c>
      <c r="E23" s="7">
        <v>37077</v>
      </c>
      <c r="G23" s="6">
        <v>31.03</v>
      </c>
      <c r="H23" s="6"/>
      <c r="I23" s="10">
        <f t="shared" si="1"/>
        <v>2.0551824581276801</v>
      </c>
    </row>
    <row r="24" spans="1:9" x14ac:dyDescent="0.25">
      <c r="A24" s="13">
        <v>2018</v>
      </c>
      <c r="B24" s="11">
        <v>78000</v>
      </c>
      <c r="C24" s="12">
        <v>0.186</v>
      </c>
      <c r="D24" s="11">
        <f t="shared" si="3"/>
        <v>14508</v>
      </c>
      <c r="E24" s="7">
        <v>38212</v>
      </c>
      <c r="G24" s="6">
        <v>32.03</v>
      </c>
      <c r="H24" s="6"/>
      <c r="I24" s="10">
        <f t="shared" si="1"/>
        <v>2.0412435884015494</v>
      </c>
    </row>
    <row r="25" spans="1:9" x14ac:dyDescent="0.25">
      <c r="A25" s="13">
        <v>2019</v>
      </c>
      <c r="B25" s="11">
        <v>80400</v>
      </c>
      <c r="C25" s="12">
        <v>0.186</v>
      </c>
      <c r="D25" s="11">
        <f t="shared" si="3"/>
        <v>14954.4</v>
      </c>
      <c r="E25" s="7">
        <v>39301</v>
      </c>
      <c r="G25" s="6">
        <v>33.049999999999997</v>
      </c>
      <c r="H25" s="6"/>
      <c r="I25" s="10">
        <f t="shared" si="1"/>
        <v>2.0457494720236125</v>
      </c>
    </row>
    <row r="26" spans="1:9" x14ac:dyDescent="0.25">
      <c r="A26" s="13">
        <v>2020</v>
      </c>
      <c r="B26" s="11">
        <v>82800</v>
      </c>
      <c r="C26" s="12">
        <v>0.186</v>
      </c>
      <c r="D26" s="11">
        <f t="shared" si="3"/>
        <v>15400.8</v>
      </c>
      <c r="E26" s="7">
        <v>39167</v>
      </c>
      <c r="G26" s="6">
        <v>34.19</v>
      </c>
      <c r="H26" s="6"/>
      <c r="I26" s="10">
        <f t="shared" si="1"/>
        <v>2.1140245614930935</v>
      </c>
    </row>
    <row r="27" spans="1:9" x14ac:dyDescent="0.25">
      <c r="A27" s="13">
        <v>2021</v>
      </c>
      <c r="B27" s="11">
        <v>85200</v>
      </c>
      <c r="C27" s="12">
        <v>0.186</v>
      </c>
      <c r="D27" s="11">
        <f t="shared" si="3"/>
        <v>15847.2</v>
      </c>
      <c r="E27" s="7">
        <v>40463</v>
      </c>
      <c r="G27" s="6">
        <v>34.19</v>
      </c>
      <c r="H27" s="6"/>
      <c r="I27" s="10">
        <f t="shared" si="1"/>
        <v>2.1056273632701479</v>
      </c>
    </row>
    <row r="28" spans="1:9" x14ac:dyDescent="0.25">
      <c r="A28" s="13">
        <v>2022</v>
      </c>
      <c r="B28" s="16">
        <v>84600</v>
      </c>
      <c r="C28" s="12">
        <v>0.186</v>
      </c>
      <c r="D28" s="11">
        <f t="shared" ref="D28:D31" si="4">C28*B28</f>
        <v>15735.6</v>
      </c>
      <c r="E28" s="7">
        <v>42053</v>
      </c>
      <c r="G28" s="6">
        <v>36.020000000000003</v>
      </c>
      <c r="H28" s="6"/>
      <c r="I28" s="10">
        <f t="shared" si="1"/>
        <v>2.0117470810643709</v>
      </c>
    </row>
    <row r="29" spans="1:9" x14ac:dyDescent="0.25">
      <c r="A29" s="13">
        <v>2023</v>
      </c>
      <c r="B29" s="16">
        <v>87600</v>
      </c>
      <c r="C29" s="12">
        <v>0.186</v>
      </c>
      <c r="D29" s="11">
        <f t="shared" si="4"/>
        <v>16293.6</v>
      </c>
      <c r="E29" s="7">
        <v>44732</v>
      </c>
      <c r="G29" s="6">
        <v>37.6</v>
      </c>
      <c r="H29" s="6"/>
      <c r="I29" s="10">
        <f t="shared" si="1"/>
        <v>1.9583296074398642</v>
      </c>
    </row>
    <row r="30" spans="1:9" x14ac:dyDescent="0.25">
      <c r="A30" s="13">
        <v>2024</v>
      </c>
      <c r="B30" s="16">
        <v>90600</v>
      </c>
      <c r="C30" s="12">
        <v>0.186</v>
      </c>
      <c r="D30" s="11">
        <f t="shared" si="4"/>
        <v>16851.599999999999</v>
      </c>
      <c r="E30" s="7">
        <v>45358</v>
      </c>
      <c r="G30" s="6">
        <v>39.32</v>
      </c>
      <c r="H30" s="6"/>
      <c r="I30" s="10">
        <f t="shared" si="1"/>
        <v>1.9974425680144627</v>
      </c>
    </row>
    <row r="31" spans="1:9" x14ac:dyDescent="0.25">
      <c r="A31" s="13">
        <v>2025</v>
      </c>
      <c r="B31" s="16">
        <v>96600</v>
      </c>
      <c r="C31" s="12">
        <v>0.186</v>
      </c>
      <c r="D31" s="11">
        <f t="shared" si="4"/>
        <v>17967.599999999999</v>
      </c>
      <c r="E31" s="7">
        <v>50493</v>
      </c>
      <c r="F31" t="s">
        <v>10</v>
      </c>
      <c r="G31" s="6">
        <v>40.79</v>
      </c>
      <c r="H31" s="6"/>
      <c r="I31" s="10">
        <f>B31/E31</f>
        <v>1.913136474362783</v>
      </c>
    </row>
    <row r="32" spans="1:9" x14ac:dyDescent="0.25">
      <c r="A32" s="13">
        <v>2026</v>
      </c>
      <c r="B32" s="16"/>
      <c r="C32" s="12"/>
      <c r="D32" s="11"/>
      <c r="E32" s="7"/>
      <c r="G32" s="6"/>
      <c r="H32" s="6"/>
      <c r="I32" s="10"/>
    </row>
    <row r="33" spans="1:9" x14ac:dyDescent="0.25">
      <c r="A33" s="13">
        <v>2027</v>
      </c>
      <c r="B33" s="16"/>
      <c r="C33" s="12"/>
      <c r="D33" s="11"/>
      <c r="E33" s="7"/>
      <c r="G33" s="6"/>
      <c r="H33" s="6"/>
      <c r="I33" s="10"/>
    </row>
    <row r="34" spans="1:9" x14ac:dyDescent="0.25">
      <c r="A34" s="13">
        <v>2028</v>
      </c>
      <c r="B34" s="16"/>
      <c r="C34" s="12"/>
      <c r="D34" s="11"/>
      <c r="E34" s="7"/>
      <c r="G34" s="6"/>
      <c r="H34" s="6"/>
      <c r="I34" s="10"/>
    </row>
    <row r="35" spans="1:9" x14ac:dyDescent="0.25">
      <c r="A35" s="13">
        <v>2029</v>
      </c>
      <c r="B35" s="16"/>
      <c r="C35" s="12"/>
      <c r="D35" s="11"/>
      <c r="E35" s="7"/>
      <c r="G35" s="6"/>
      <c r="H35" s="6"/>
      <c r="I35" s="10"/>
    </row>
    <row r="36" spans="1:9" x14ac:dyDescent="0.25">
      <c r="A36" s="13">
        <v>2030</v>
      </c>
      <c r="B36" s="16"/>
      <c r="C36" s="12"/>
      <c r="D36" s="11"/>
      <c r="E36" s="7"/>
      <c r="G36" s="6"/>
      <c r="H36" s="6"/>
      <c r="I36" s="10"/>
    </row>
    <row r="37" spans="1:9" x14ac:dyDescent="0.25">
      <c r="A37" s="13">
        <v>2031</v>
      </c>
      <c r="B37" s="16"/>
      <c r="C37" s="12"/>
      <c r="D37" s="11"/>
      <c r="E37" s="7"/>
      <c r="G37" s="6"/>
      <c r="H37" s="6"/>
      <c r="I37" s="10"/>
    </row>
    <row r="38" spans="1:9" x14ac:dyDescent="0.25">
      <c r="A38" s="13">
        <v>2032</v>
      </c>
      <c r="B38" s="16"/>
      <c r="C38" s="12"/>
      <c r="D38" s="11"/>
      <c r="E38" s="7"/>
      <c r="G38" s="6"/>
      <c r="H38" s="6"/>
      <c r="I38" s="10"/>
    </row>
    <row r="39" spans="1:9" x14ac:dyDescent="0.25">
      <c r="A39" s="13">
        <v>2033</v>
      </c>
      <c r="B39" s="16"/>
      <c r="C39" s="12"/>
      <c r="D39" s="11"/>
      <c r="E39" s="7"/>
      <c r="G39" s="6"/>
      <c r="H39" s="6"/>
      <c r="I39" s="10"/>
    </row>
    <row r="40" spans="1:9" x14ac:dyDescent="0.25">
      <c r="A40" s="13">
        <v>2034</v>
      </c>
      <c r="B40" s="16"/>
      <c r="C40" s="12"/>
      <c r="D40" s="11"/>
      <c r="E40" s="7"/>
      <c r="G40" s="6"/>
      <c r="H40" s="6"/>
      <c r="I40" s="10"/>
    </row>
    <row r="41" spans="1:9" x14ac:dyDescent="0.25">
      <c r="A41" s="13">
        <v>2035</v>
      </c>
      <c r="B41" s="16"/>
      <c r="C41" s="12"/>
      <c r="D41" s="11"/>
      <c r="E41" s="7"/>
      <c r="G41" s="6"/>
      <c r="H41" s="6"/>
      <c r="I41" s="10"/>
    </row>
    <row r="42" spans="1:9" x14ac:dyDescent="0.25">
      <c r="A42" s="13">
        <v>2036</v>
      </c>
      <c r="B42" s="16"/>
      <c r="C42" s="12"/>
      <c r="D42" s="11"/>
      <c r="E42" s="7"/>
      <c r="G42" s="6"/>
      <c r="H42" s="6"/>
      <c r="I42" s="10"/>
    </row>
    <row r="43" spans="1:9" x14ac:dyDescent="0.25">
      <c r="A43" s="13">
        <v>2037</v>
      </c>
      <c r="B43" s="16"/>
      <c r="C43" s="12"/>
      <c r="D43" s="11"/>
      <c r="E43" s="7"/>
      <c r="G43" s="6"/>
      <c r="H43" s="6"/>
      <c r="I43" s="10"/>
    </row>
    <row r="44" spans="1:9" x14ac:dyDescent="0.25">
      <c r="A44" s="13">
        <v>2038</v>
      </c>
      <c r="B44" s="16"/>
      <c r="C44" s="12"/>
      <c r="D44" s="11"/>
      <c r="E44" s="7"/>
      <c r="G44" s="6"/>
      <c r="H44" s="6"/>
      <c r="I44" s="10"/>
    </row>
    <row r="45" spans="1:9" x14ac:dyDescent="0.25">
      <c r="A45" s="13">
        <v>2039</v>
      </c>
      <c r="B45" s="16"/>
      <c r="C45" s="12"/>
      <c r="D45" s="11"/>
      <c r="E45" s="7"/>
      <c r="G45" s="6"/>
      <c r="H45" s="6"/>
      <c r="I45" s="10"/>
    </row>
    <row r="46" spans="1:9" x14ac:dyDescent="0.25">
      <c r="A46" s="13">
        <v>2040</v>
      </c>
      <c r="B46" s="16"/>
      <c r="C46" s="12"/>
      <c r="D46" s="11"/>
      <c r="E46" s="7"/>
      <c r="G46" s="6"/>
      <c r="H46" s="6"/>
      <c r="I46" s="10"/>
    </row>
    <row r="47" spans="1:9" x14ac:dyDescent="0.25">
      <c r="A47" s="13"/>
      <c r="B47" s="16"/>
      <c r="C47" s="12"/>
      <c r="D47" s="11"/>
      <c r="E47" s="7"/>
      <c r="G47" s="6"/>
      <c r="H47" s="6"/>
      <c r="I47" s="10"/>
    </row>
    <row r="48" spans="1:9" x14ac:dyDescent="0.25">
      <c r="A48" s="15" t="s">
        <v>25</v>
      </c>
      <c r="B48" s="16">
        <f>B31</f>
        <v>96600</v>
      </c>
      <c r="C48" s="12"/>
      <c r="D48" s="16">
        <f>D31</f>
        <v>17967.599999999999</v>
      </c>
      <c r="E48" s="16">
        <f>E31</f>
        <v>50493</v>
      </c>
      <c r="G48" s="16">
        <f>G31</f>
        <v>40.79</v>
      </c>
      <c r="H48" s="6"/>
      <c r="I48" s="16">
        <f>I31</f>
        <v>1.913136474362783</v>
      </c>
    </row>
    <row r="49" spans="1:10" x14ac:dyDescent="0.25">
      <c r="A49" s="13"/>
      <c r="B49" s="16"/>
      <c r="C49" s="12"/>
      <c r="D49" s="11"/>
      <c r="E49" s="7"/>
      <c r="I49" s="10"/>
    </row>
    <row r="50" spans="1:10" x14ac:dyDescent="0.25">
      <c r="B50" s="16">
        <f>B8*(1+B51)^(A31-A8)</f>
        <v>96599.999999502543</v>
      </c>
      <c r="D50" s="16">
        <f>D8*(1+D51)^(A31-A8)</f>
        <v>17967.000000059947</v>
      </c>
      <c r="E50" s="16">
        <f>E8*(1+E51)^(A31-A8)</f>
        <v>50493.000128461645</v>
      </c>
      <c r="G50" s="16">
        <f>G8*(1+G51)^(A31-A8)</f>
        <v>40.789494770215875</v>
      </c>
    </row>
    <row r="51" spans="1:10" x14ac:dyDescent="0.25">
      <c r="A51" s="1" t="s">
        <v>15</v>
      </c>
      <c r="B51" s="3">
        <v>2.5609147028780536E-2</v>
      </c>
      <c r="D51" s="3">
        <v>2.4425468389561038E-2</v>
      </c>
      <c r="E51" s="3">
        <v>2.4981694109820641E-2</v>
      </c>
      <c r="G51" s="3">
        <v>2.0011830559813509E-2</v>
      </c>
      <c r="I51" s="10">
        <f>AVERAGE(I8:I31)</f>
        <v>2.0585249170943078</v>
      </c>
      <c r="J51" t="s">
        <v>16</v>
      </c>
    </row>
  </sheetData>
  <hyperlinks>
    <hyperlink ref="B3" r:id="rId1" location="cite_note-SVRechGrV2020-3"/>
    <hyperlink ref="B4" r:id="rId2"/>
    <hyperlink ref="B5" r:id="rId3"/>
  </hyperlinks>
  <pageMargins left="0.7" right="0.7" top="0.78740157499999996" bottom="0.78740157499999996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Rentenpunkte nachkaufen</vt:lpstr>
      <vt:lpstr>Historisch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2025-10-09T21:00:18Z</dcterms:modified>
</cp:coreProperties>
</file>